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2060" windowHeight="7005" tabRatio="421"/>
  </bookViews>
  <sheets>
    <sheet name="TABLES" sheetId="1" r:id="rId1"/>
    <sheet name="Consults" sheetId="2" state="hidden" r:id="rId2"/>
    <sheet name="Module1" sheetId="3" state="veryHidden" r:id="rId3"/>
  </sheets>
  <definedNames>
    <definedName name="compliance" localSheetId="1">Consults!#REF!</definedName>
    <definedName name="compliance">TABLES!#REF!</definedName>
    <definedName name="corrective" localSheetId="1">Consults!#REF!</definedName>
    <definedName name="corrective">TABLES!#REF!</definedName>
    <definedName name="CRITERION1" localSheetId="1">Consults!#REF!</definedName>
    <definedName name="CRITERION1">TABLES!#REF!</definedName>
    <definedName name="CRITERION2" localSheetId="1">Consults!#REF!</definedName>
    <definedName name="CRITERION2">TABLES!#REF!</definedName>
    <definedName name="detection" localSheetId="1">Consults!#REF!</definedName>
    <definedName name="detection">TABLES!#REF!</definedName>
    <definedName name="inflator94" localSheetId="1">Consults!#REF!</definedName>
    <definedName name="inflator94">TABLES!#REF!</definedName>
    <definedName name="inflator97" localSheetId="1">Consults!#REF!</definedName>
    <definedName name="inflator97">TABLES!#REF!</definedName>
    <definedName name="interim" localSheetId="1">Consults!#REF!</definedName>
    <definedName name="interim">TABLES!#REF!</definedName>
    <definedName name="new" localSheetId="1">Consults!#REF!</definedName>
    <definedName name="new">TABLES!#REF!</definedName>
    <definedName name="permitted" localSheetId="1">Consults!#REF!</definedName>
    <definedName name="permitted">TABLES!#REF!</definedName>
    <definedName name="_xlnm.Print_Area" localSheetId="1">Consults!$A$1:$G$22</definedName>
    <definedName name="_xlnm.Print_Area" localSheetId="0">TABLES!$A$8:$M$46</definedName>
    <definedName name="_xlnm.Print_Area">TABLES!#REF!</definedName>
    <definedName name="Print_Area_MI" localSheetId="1">Consults!#REF!</definedName>
    <definedName name="Print_Area_MI" localSheetId="0">TABLES!#REF!</definedName>
    <definedName name="PRINT_AREA_MI">TABLES!#REF!</definedName>
    <definedName name="_xlnm.Print_Titles">TABLES!#REF!</definedName>
    <definedName name="Print_Titles_MI" localSheetId="1">Consults!#REF!</definedName>
    <definedName name="Print_Titles_MI" localSheetId="0">TABLES!#REF!</definedName>
    <definedName name="PRINT1" localSheetId="1">Consults!$B$14:$H$19</definedName>
    <definedName name="PRINT1">TABLES!#REF!</definedName>
    <definedName name="PRINT2" localSheetId="1">Consults!#REF!</definedName>
    <definedName name="PRINT2">TABLES!#REF!</definedName>
    <definedName name="PRINT3" localSheetId="1">Consults!#REF!</definedName>
    <definedName name="PRINT3">TABLES!#REF!</definedName>
    <definedName name="PRINT4" localSheetId="1">Consults!#REF!</definedName>
    <definedName name="PRINT4">TABLES!#REF!</definedName>
    <definedName name="PRINT5" localSheetId="1">Consults!#REF!</definedName>
    <definedName name="PRINT5">TABLES!#REF!</definedName>
    <definedName name="RANGE1" localSheetId="1">Consults!#REF!</definedName>
    <definedName name="RANGE1">TABLES!#REF!</definedName>
    <definedName name="RANGE2" localSheetId="1">Consults!#REF!</definedName>
    <definedName name="RANGE2">TABLES!#REF!</definedName>
    <definedName name="TEST1" localSheetId="1">Consults!#REF!</definedName>
    <definedName name="TEST1">TABLES!$E$8</definedName>
    <definedName name="TOPBORD1" localSheetId="1">Consults!$B$11:$H$13</definedName>
    <definedName name="TOPBORD1">TABLES!$A$9:$L$17</definedName>
    <definedName name="TOPBORD2" localSheetId="1">Consults!$B$20:$I$21</definedName>
    <definedName name="TOPBORD2">TABLES!#REF!</definedName>
    <definedName name="TOPBORD3" localSheetId="1">Consults!#REF!</definedName>
    <definedName name="TOPBORD3">TABLES!#REF!</definedName>
    <definedName name="TOPBORD4" localSheetId="1">Consults!#REF!</definedName>
    <definedName name="TOPBORD4">TABLES!#REF!</definedName>
  </definedNames>
  <calcPr calcId="125725" iterate="1" iterateCount="1"/>
</workbook>
</file>

<file path=xl/calcChain.xml><?xml version="1.0" encoding="utf-8"?>
<calcChain xmlns="http://schemas.openxmlformats.org/spreadsheetml/2006/main">
  <c r="C44" i="1"/>
  <c r="D44"/>
  <c r="E44"/>
  <c r="F44"/>
  <c r="G44"/>
  <c r="H44"/>
  <c r="I44"/>
  <c r="J44"/>
  <c r="K44"/>
  <c r="L44"/>
  <c r="M44"/>
  <c r="B44"/>
  <c r="C42"/>
  <c r="D42"/>
  <c r="E42"/>
  <c r="F42"/>
  <c r="G42"/>
  <c r="I42"/>
  <c r="J42"/>
  <c r="K42"/>
  <c r="B42"/>
  <c r="J23"/>
  <c r="J25" s="1"/>
  <c r="C23"/>
  <c r="C25" s="1"/>
  <c r="D23"/>
  <c r="D25" s="1"/>
  <c r="E23"/>
  <c r="E25" s="1"/>
  <c r="H23"/>
  <c r="H25" s="1"/>
  <c r="I23"/>
  <c r="I25" s="1"/>
  <c r="B23"/>
  <c r="B25" s="1"/>
  <c r="F5"/>
  <c r="F4"/>
  <c r="E37" s="1"/>
  <c r="F3"/>
  <c r="F2"/>
  <c r="C37" s="1"/>
  <c r="G41"/>
  <c r="L41" s="1"/>
  <c r="L42" s="1"/>
  <c r="B37"/>
  <c r="G20"/>
  <c r="L20" s="1"/>
  <c r="G21"/>
  <c r="L21" s="1"/>
  <c r="G22"/>
  <c r="L22" s="1"/>
  <c r="F20"/>
  <c r="K20" s="1"/>
  <c r="F21"/>
  <c r="K21" s="1"/>
  <c r="F22"/>
  <c r="K22" s="1"/>
  <c r="E16"/>
  <c r="D16"/>
  <c r="C16"/>
  <c r="B16"/>
  <c r="F37"/>
  <c r="G4" i="2"/>
  <c r="G5"/>
  <c r="G6"/>
  <c r="G7"/>
  <c r="G9"/>
  <c r="G20" s="1"/>
  <c r="G10"/>
  <c r="G11"/>
  <c r="G12"/>
  <c r="G13"/>
  <c r="G15"/>
  <c r="G17"/>
  <c r="G18"/>
  <c r="G19"/>
  <c r="B20"/>
  <c r="C20"/>
  <c r="D20"/>
  <c r="E20"/>
  <c r="K23" i="1" l="1"/>
  <c r="K25" s="1"/>
  <c r="L23"/>
  <c r="L25" s="1"/>
  <c r="F23"/>
  <c r="F25" s="1"/>
  <c r="G23"/>
  <c r="G25" s="1"/>
  <c r="D37"/>
  <c r="H41"/>
  <c r="M41" l="1"/>
  <c r="M42" s="1"/>
  <c r="H42"/>
</calcChain>
</file>

<file path=xl/sharedStrings.xml><?xml version="1.0" encoding="utf-8"?>
<sst xmlns="http://schemas.openxmlformats.org/spreadsheetml/2006/main" count="128" uniqueCount="72">
  <si>
    <t>RESP.</t>
  </si>
  <si>
    <t>AGENCY</t>
  </si>
  <si>
    <t>Legal</t>
  </si>
  <si>
    <t>Managerial</t>
  </si>
  <si>
    <t>Technical</t>
  </si>
  <si>
    <t>Clerical</t>
  </si>
  <si>
    <t>(FPS)</t>
  </si>
  <si>
    <t>EXHIBIT 1</t>
  </si>
  <si>
    <t>ESTIMATED ANNUAL RESPONDENT BURDEN AND COST</t>
  </si>
  <si>
    <t>Hours and Costs Per Respondent Per Activity</t>
  </si>
  <si>
    <t>Total Hours and Costs</t>
  </si>
  <si>
    <t>Leg.</t>
  </si>
  <si>
    <t>Mgr.</t>
  </si>
  <si>
    <t>Tech.</t>
  </si>
  <si>
    <t>Cler.</t>
  </si>
  <si>
    <t>Respon.</t>
  </si>
  <si>
    <t>Labor</t>
  </si>
  <si>
    <t>Capital/</t>
  </si>
  <si>
    <t>Total</t>
  </si>
  <si>
    <t>Cost/</t>
  </si>
  <si>
    <t>Startup</t>
  </si>
  <si>
    <t>O &amp; M</t>
  </si>
  <si>
    <t>INFORMATION COLLECTION ACTIVITY</t>
  </si>
  <si>
    <t>Year</t>
  </si>
  <si>
    <t>Cost</t>
  </si>
  <si>
    <t>Hours/Year</t>
  </si>
  <si>
    <t>SUBTOTAL</t>
  </si>
  <si>
    <t>TOTAL</t>
  </si>
  <si>
    <t>EXHIBIT 2</t>
  </si>
  <si>
    <t>ESTIMATED ANNUAL AGENCY BURDEN AND COST</t>
  </si>
  <si>
    <t>Company</t>
  </si>
  <si>
    <t>Averages</t>
  </si>
  <si>
    <t>Doug Andrews</t>
  </si>
  <si>
    <t>Dana Ryer</t>
  </si>
  <si>
    <t>John Hazen</t>
  </si>
  <si>
    <t>Paul LaShoto</t>
  </si>
  <si>
    <t>Labor Rates</t>
  </si>
  <si>
    <t xml:space="preserve">   Legal</t>
  </si>
  <si>
    <t xml:space="preserve">   Managerial</t>
  </si>
  <si>
    <t xml:space="preserve">   Technical</t>
  </si>
  <si>
    <t xml:space="preserve">   Clerical</t>
  </si>
  <si>
    <t xml:space="preserve">   Total Hours</t>
  </si>
  <si>
    <t xml:space="preserve">      Legal Hours</t>
  </si>
  <si>
    <t xml:space="preserve">      Managerial Hours*</t>
  </si>
  <si>
    <t xml:space="preserve">      Technical Hours</t>
  </si>
  <si>
    <t xml:space="preserve">      Clerical Hours</t>
  </si>
  <si>
    <t xml:space="preserve">      Managerial Hours</t>
  </si>
  <si>
    <t>LOI</t>
  </si>
  <si>
    <t>Reporting Forms</t>
  </si>
  <si>
    <t>Co 1</t>
  </si>
  <si>
    <t>Co 2</t>
  </si>
  <si>
    <t>Co 3</t>
  </si>
  <si>
    <t>Co 4</t>
  </si>
  <si>
    <t>Co 5</t>
  </si>
  <si>
    <t>Annual GHG Inventory Summary and Goal Tracking Form</t>
  </si>
  <si>
    <t>Subsequent Year Inventory</t>
  </si>
  <si>
    <t>Hours</t>
  </si>
  <si>
    <t>AGENCY CONTRACTOR</t>
  </si>
  <si>
    <t>Contractor</t>
  </si>
  <si>
    <t>Number</t>
  </si>
  <si>
    <t>of</t>
  </si>
  <si>
    <t>Respond.</t>
  </si>
  <si>
    <t>** Unique respondents, some partners may submit more than one type of response</t>
  </si>
  <si>
    <t>Identify and record any changes made to baseline data or inventory methodologies</t>
  </si>
  <si>
    <t>Update inventory data</t>
  </si>
  <si>
    <t>Agency</t>
  </si>
  <si>
    <t>Contractor &amp;</t>
  </si>
  <si>
    <t>/ Hour</t>
  </si>
  <si>
    <t>Complete Spreadsheet Form, submit to EPA, and file copy</t>
  </si>
  <si>
    <t xml:space="preserve">Receive, review, and enter information into database </t>
  </si>
  <si>
    <t>* Labor rates listed here are the rates provided by partner consultations</t>
  </si>
  <si>
    <t xml:space="preserve">* Labor rates for EPA personnel were used for all public-sector personnel, including employees of State/Local/Tribal agencies.  Source for EPA labor rates: Office of Personnel Management: 2011 GS Salary Table of Annual Rates by Grade and Step  http://opm.gov/oca/11tables/html/gs.asp.  Legal and managerial rates assumed a GS level 15 step 5; technical rates assumed a GS level 12 step 1; clerical rates assumed a GS level 5 step 1.  A loaded hourly wage to account for benefits and overhead was calculated from the annual rates given in the table according to the instructions in the ICR Handbook, p A-31.  GS Hourly wage = [GS annual salary($)/2080 (hours/year)]*1.6
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</si>
</sst>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7" formatCode="&quot;$&quot;#,##0.00_);\(&quot;$&quot;#,##0.00\)"/>
    <numFmt numFmtId="164" formatCode="General_)"/>
    <numFmt numFmtId="165" formatCode="0.00_)"/>
    <numFmt numFmtId="166" formatCode="0.0"/>
    <numFmt numFmtId="167" formatCode="#,##0.0"/>
    <numFmt numFmtId="168" formatCode="&quot;$&quot;#,##0.00"/>
    <numFmt numFmtId="169" formatCode="&quot;$&quot;#,##0"/>
  </numFmts>
  <fonts count="6">
    <font>
      <sz val="8"/>
      <name val="Helv"/>
    </font>
    <font>
      <sz val="10"/>
      <name val="Arial"/>
    </font>
    <font>
      <b/>
      <sz val="8"/>
      <name val="Helv"/>
    </font>
    <font>
      <sz val="8"/>
      <name val="Helvetica"/>
      <family val="2"/>
    </font>
    <font>
      <b/>
      <sz val="8"/>
      <name val="Helvetica"/>
      <family val="2"/>
    </font>
    <font>
      <b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indexed="8"/>
      </patternFill>
    </fill>
  </fills>
  <borders count="5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164" fontId="0" fillId="0" borderId="0"/>
    <xf numFmtId="5" fontId="1" fillId="0" borderId="0" applyFont="0" applyFill="0" applyBorder="0" applyAlignment="0" applyProtection="0"/>
  </cellStyleXfs>
  <cellXfs count="165">
    <xf numFmtId="164" fontId="0" fillId="0" borderId="0" xfId="0"/>
    <xf numFmtId="164" fontId="2" fillId="2" borderId="0" xfId="0" applyNumberFormat="1" applyFont="1" applyFill="1" applyBorder="1" applyAlignment="1" applyProtection="1">
      <alignment horizontal="left"/>
    </xf>
    <xf numFmtId="164" fontId="2" fillId="0" borderId="0" xfId="0" applyFont="1" applyBorder="1"/>
    <xf numFmtId="5" fontId="2" fillId="0" borderId="0" xfId="0" applyNumberFormat="1" applyFont="1" applyBorder="1"/>
    <xf numFmtId="164" fontId="2" fillId="2" borderId="0" xfId="0" applyFont="1" applyFill="1" applyBorder="1"/>
    <xf numFmtId="5" fontId="2" fillId="0" borderId="1" xfId="0" applyNumberFormat="1" applyFont="1" applyBorder="1"/>
    <xf numFmtId="4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5" fontId="2" fillId="0" borderId="0" xfId="0" applyNumberFormat="1" applyFont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Continuous"/>
    </xf>
    <xf numFmtId="164" fontId="2" fillId="0" borderId="2" xfId="0" applyFont="1" applyBorder="1" applyAlignment="1">
      <alignment horizontal="centerContinuous"/>
    </xf>
    <xf numFmtId="5" fontId="2" fillId="0" borderId="2" xfId="0" applyNumberFormat="1" applyFont="1" applyBorder="1" applyAlignment="1">
      <alignment horizontal="centerContinuous"/>
    </xf>
    <xf numFmtId="4" fontId="2" fillId="0" borderId="2" xfId="0" applyNumberFormat="1" applyFont="1" applyBorder="1" applyAlignment="1">
      <alignment horizontal="centerContinuous"/>
    </xf>
    <xf numFmtId="164" fontId="0" fillId="0" borderId="0" xfId="0" applyFont="1" applyBorder="1"/>
    <xf numFmtId="164" fontId="2" fillId="2" borderId="4" xfId="0" applyNumberFormat="1" applyFont="1" applyFill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horizontal="center"/>
    </xf>
    <xf numFmtId="5" fontId="2" fillId="0" borderId="4" xfId="0" applyNumberFormat="1" applyFont="1" applyBorder="1" applyAlignment="1" applyProtection="1">
      <alignment horizontal="center"/>
    </xf>
    <xf numFmtId="165" fontId="2" fillId="0" borderId="4" xfId="0" applyNumberFormat="1" applyFont="1" applyBorder="1" applyAlignment="1" applyProtection="1">
      <alignment horizontal="center"/>
    </xf>
    <xf numFmtId="4" fontId="2" fillId="0" borderId="4" xfId="0" applyNumberFormat="1" applyFont="1" applyBorder="1" applyAlignment="1" applyProtection="1">
      <alignment horizontal="center"/>
    </xf>
    <xf numFmtId="164" fontId="0" fillId="0" borderId="4" xfId="0" applyFont="1" applyBorder="1"/>
    <xf numFmtId="164" fontId="3" fillId="0" borderId="0" xfId="0" applyFont="1" applyFill="1"/>
    <xf numFmtId="164" fontId="3" fillId="0" borderId="5" xfId="0" applyFont="1" applyFill="1" applyBorder="1"/>
    <xf numFmtId="164" fontId="5" fillId="0" borderId="6" xfId="0" applyFont="1" applyFill="1" applyBorder="1"/>
    <xf numFmtId="164" fontId="3" fillId="0" borderId="7" xfId="0" applyFont="1" applyFill="1" applyBorder="1"/>
    <xf numFmtId="164" fontId="3" fillId="0" borderId="4" xfId="0" applyFont="1" applyFill="1" applyBorder="1"/>
    <xf numFmtId="164" fontId="3" fillId="0" borderId="8" xfId="0" applyFont="1" applyFill="1" applyBorder="1" applyAlignment="1">
      <alignment wrapText="1"/>
    </xf>
    <xf numFmtId="164" fontId="3" fillId="0" borderId="7" xfId="0" applyFont="1" applyFill="1" applyBorder="1" applyAlignment="1">
      <alignment horizontal="center" wrapText="1"/>
    </xf>
    <xf numFmtId="164" fontId="3" fillId="0" borderId="9" xfId="0" applyFont="1" applyFill="1" applyBorder="1"/>
    <xf numFmtId="164" fontId="4" fillId="0" borderId="7" xfId="0" applyFont="1" applyFill="1" applyBorder="1" applyAlignment="1">
      <alignment wrapText="1"/>
    </xf>
    <xf numFmtId="164" fontId="3" fillId="0" borderId="9" xfId="0" applyFont="1" applyFill="1" applyBorder="1" applyAlignment="1">
      <alignment wrapText="1"/>
    </xf>
    <xf numFmtId="164" fontId="4" fillId="0" borderId="10" xfId="0" applyFont="1" applyFill="1" applyBorder="1" applyAlignment="1">
      <alignment wrapText="1"/>
    </xf>
    <xf numFmtId="164" fontId="3" fillId="0" borderId="0" xfId="0" applyFont="1" applyFill="1" applyBorder="1" applyAlignment="1">
      <alignment wrapText="1"/>
    </xf>
    <xf numFmtId="164" fontId="5" fillId="0" borderId="11" xfId="0" applyFont="1" applyFill="1" applyBorder="1"/>
    <xf numFmtId="164" fontId="3" fillId="0" borderId="2" xfId="0" applyFont="1" applyFill="1" applyBorder="1"/>
    <xf numFmtId="7" fontId="3" fillId="0" borderId="5" xfId="0" applyNumberFormat="1" applyFont="1" applyFill="1" applyBorder="1" applyAlignment="1">
      <alignment horizontal="left"/>
    </xf>
    <xf numFmtId="7" fontId="3" fillId="0" borderId="0" xfId="0" applyNumberFormat="1" applyFont="1" applyFill="1"/>
    <xf numFmtId="7" fontId="3" fillId="0" borderId="7" xfId="0" applyNumberFormat="1" applyFont="1" applyFill="1" applyBorder="1" applyAlignment="1">
      <alignment horizontal="left"/>
    </xf>
    <xf numFmtId="7" fontId="3" fillId="0" borderId="4" xfId="0" applyNumberFormat="1" applyFont="1" applyFill="1" applyBorder="1"/>
    <xf numFmtId="164" fontId="0" fillId="0" borderId="5" xfId="0" applyFill="1" applyBorder="1"/>
    <xf numFmtId="164" fontId="3" fillId="0" borderId="0" xfId="0" applyFont="1" applyFill="1" applyBorder="1"/>
    <xf numFmtId="1" fontId="3" fillId="0" borderId="5" xfId="0" applyNumberFormat="1" applyFont="1" applyFill="1" applyBorder="1"/>
    <xf numFmtId="1" fontId="3" fillId="0" borderId="7" xfId="0" applyNumberFormat="1" applyFont="1" applyFill="1" applyBorder="1"/>
    <xf numFmtId="164" fontId="3" fillId="0" borderId="12" xfId="0" applyFont="1" applyFill="1" applyBorder="1"/>
    <xf numFmtId="1" fontId="3" fillId="0" borderId="12" xfId="0" applyNumberFormat="1" applyFont="1" applyFill="1" applyBorder="1"/>
    <xf numFmtId="164" fontId="3" fillId="0" borderId="8" xfId="0" applyFont="1" applyFill="1" applyBorder="1"/>
    <xf numFmtId="5" fontId="3" fillId="0" borderId="7" xfId="0" applyNumberFormat="1" applyFont="1" applyFill="1" applyBorder="1"/>
    <xf numFmtId="5" fontId="3" fillId="0" borderId="5" xfId="0" applyNumberFormat="1" applyFont="1" applyFill="1" applyBorder="1"/>
    <xf numFmtId="5" fontId="0" fillId="0" borderId="0" xfId="0" applyNumberFormat="1"/>
    <xf numFmtId="164" fontId="3" fillId="0" borderId="13" xfId="0" applyFont="1" applyFill="1" applyBorder="1"/>
    <xf numFmtId="167" fontId="0" fillId="0" borderId="15" xfId="1" applyNumberFormat="1" applyFont="1" applyBorder="1" applyProtection="1"/>
    <xf numFmtId="164" fontId="2" fillId="0" borderId="4" xfId="0" applyFont="1" applyBorder="1"/>
    <xf numFmtId="164" fontId="2" fillId="0" borderId="2" xfId="0" applyFont="1" applyBorder="1"/>
    <xf numFmtId="164" fontId="0" fillId="0" borderId="4" xfId="0" applyFont="1" applyBorder="1" applyAlignment="1">
      <alignment wrapText="1"/>
    </xf>
    <xf numFmtId="164" fontId="0" fillId="0" borderId="0" xfId="0" applyFont="1" applyBorder="1" applyAlignment="1">
      <alignment wrapText="1"/>
    </xf>
    <xf numFmtId="168" fontId="2" fillId="0" borderId="0" xfId="0" applyNumberFormat="1" applyFont="1" applyBorder="1" applyAlignment="1" applyProtection="1">
      <alignment horizontal="center"/>
    </xf>
    <xf numFmtId="169" fontId="0" fillId="0" borderId="12" xfId="0" applyNumberFormat="1" applyFont="1" applyBorder="1" applyAlignment="1" applyProtection="1">
      <alignment horizontal="right"/>
    </xf>
    <xf numFmtId="164" fontId="2" fillId="0" borderId="20" xfId="0" applyFont="1" applyBorder="1"/>
    <xf numFmtId="164" fontId="2" fillId="0" borderId="0" xfId="0" applyFont="1" applyBorder="1" applyAlignment="1">
      <alignment horizontal="center"/>
    </xf>
    <xf numFmtId="5" fontId="2" fillId="0" borderId="0" xfId="0" applyNumberFormat="1" applyFont="1" applyBorder="1" applyAlignment="1">
      <alignment horizontal="center"/>
    </xf>
    <xf numFmtId="164" fontId="2" fillId="2" borderId="10" xfId="0" applyNumberFormat="1" applyFont="1" applyFill="1" applyBorder="1" applyAlignment="1" applyProtection="1">
      <alignment horizontal="left"/>
    </xf>
    <xf numFmtId="164" fontId="2" fillId="2" borderId="22" xfId="0" applyNumberFormat="1" applyFont="1" applyFill="1" applyBorder="1" applyAlignment="1" applyProtection="1">
      <alignment horizontal="left"/>
    </xf>
    <xf numFmtId="165" fontId="2" fillId="0" borderId="35" xfId="0" applyNumberFormat="1" applyFont="1" applyBorder="1" applyAlignment="1" applyProtection="1">
      <alignment horizontal="center"/>
    </xf>
    <xf numFmtId="2" fontId="0" fillId="0" borderId="15" xfId="0" applyNumberFormat="1" applyFont="1" applyBorder="1" applyAlignment="1" applyProtection="1">
      <alignment horizontal="right"/>
    </xf>
    <xf numFmtId="2" fontId="0" fillId="0" borderId="37" xfId="0" applyNumberFormat="1" applyFont="1" applyBorder="1" applyAlignment="1" applyProtection="1">
      <alignment horizontal="right" indent="1"/>
    </xf>
    <xf numFmtId="164" fontId="0" fillId="2" borderId="0" xfId="0" applyFont="1" applyFill="1" applyBorder="1"/>
    <xf numFmtId="164" fontId="0" fillId="0" borderId="0" xfId="0" applyNumberFormat="1" applyFont="1" applyBorder="1" applyAlignment="1" applyProtection="1">
      <alignment horizontal="left"/>
    </xf>
    <xf numFmtId="0" fontId="0" fillId="0" borderId="0" xfId="0" applyNumberFormat="1" applyFont="1" applyBorder="1"/>
    <xf numFmtId="164" fontId="0" fillId="0" borderId="0" xfId="0" applyFont="1"/>
    <xf numFmtId="5" fontId="0" fillId="0" borderId="0" xfId="0" applyNumberFormat="1" applyFont="1" applyBorder="1"/>
    <xf numFmtId="7" fontId="2" fillId="0" borderId="0" xfId="0" applyNumberFormat="1" applyFont="1" applyBorder="1"/>
    <xf numFmtId="7" fontId="0" fillId="0" borderId="0" xfId="0" applyNumberFormat="1" applyFont="1" applyBorder="1"/>
    <xf numFmtId="164" fontId="0" fillId="0" borderId="0" xfId="0" applyNumberFormat="1" applyFont="1" applyBorder="1" applyProtection="1"/>
    <xf numFmtId="164" fontId="0" fillId="0" borderId="0" xfId="0" applyFont="1" applyBorder="1" applyAlignment="1">
      <alignment horizontal="right"/>
    </xf>
    <xf numFmtId="4" fontId="0" fillId="0" borderId="0" xfId="0" applyNumberFormat="1" applyFont="1" applyBorder="1"/>
    <xf numFmtId="166" fontId="0" fillId="3" borderId="3" xfId="0" applyNumberFormat="1" applyFont="1" applyFill="1" applyBorder="1" applyAlignment="1">
      <alignment horizontal="right"/>
    </xf>
    <xf numFmtId="166" fontId="0" fillId="3" borderId="3" xfId="0" applyNumberFormat="1" applyFont="1" applyFill="1" applyBorder="1" applyAlignment="1" applyProtection="1">
      <alignment horizontal="right"/>
    </xf>
    <xf numFmtId="169" fontId="0" fillId="3" borderId="3" xfId="0" applyNumberFormat="1" applyFont="1" applyFill="1" applyBorder="1" applyAlignment="1">
      <alignment horizontal="right"/>
    </xf>
    <xf numFmtId="164" fontId="0" fillId="3" borderId="3" xfId="0" applyFont="1" applyFill="1" applyBorder="1"/>
    <xf numFmtId="167" fontId="0" fillId="3" borderId="3" xfId="0" applyNumberFormat="1" applyFont="1" applyFill="1" applyBorder="1" applyProtection="1"/>
    <xf numFmtId="2" fontId="0" fillId="0" borderId="16" xfId="0" applyNumberFormat="1" applyFont="1" applyBorder="1" applyAlignment="1" applyProtection="1">
      <alignment horizontal="right"/>
    </xf>
    <xf numFmtId="169" fontId="0" fillId="0" borderId="15" xfId="0" applyNumberFormat="1" applyFont="1" applyBorder="1" applyAlignment="1" applyProtection="1">
      <alignment horizontal="right"/>
    </xf>
    <xf numFmtId="169" fontId="0" fillId="0" borderId="16" xfId="0" applyNumberFormat="1" applyFont="1" applyBorder="1" applyAlignment="1" applyProtection="1">
      <alignment horizontal="right"/>
    </xf>
    <xf numFmtId="2" fontId="0" fillId="0" borderId="19" xfId="0" applyNumberFormat="1" applyFont="1" applyBorder="1" applyAlignment="1" applyProtection="1">
      <alignment horizontal="right" indent="1"/>
    </xf>
    <xf numFmtId="2" fontId="0" fillId="0" borderId="17" xfId="0" applyNumberFormat="1" applyFont="1" applyBorder="1" applyAlignment="1" applyProtection="1">
      <alignment horizontal="right"/>
    </xf>
    <xf numFmtId="169" fontId="0" fillId="0" borderId="17" xfId="0" applyNumberFormat="1" applyFont="1" applyBorder="1" applyAlignment="1" applyProtection="1">
      <alignment horizontal="right"/>
    </xf>
    <xf numFmtId="2" fontId="0" fillId="3" borderId="3" xfId="0" applyNumberFormat="1" applyFont="1" applyFill="1" applyBorder="1" applyAlignment="1">
      <alignment horizontal="right"/>
    </xf>
    <xf numFmtId="2" fontId="0" fillId="3" borderId="3" xfId="0" applyNumberFormat="1" applyFont="1" applyFill="1" applyBorder="1" applyAlignment="1" applyProtection="1">
      <alignment horizontal="right"/>
    </xf>
    <xf numFmtId="5" fontId="0" fillId="3" borderId="3" xfId="0" applyNumberFormat="1" applyFont="1" applyFill="1" applyBorder="1" applyProtection="1"/>
    <xf numFmtId="164" fontId="0" fillId="0" borderId="0" xfId="0" applyFont="1" applyBorder="1" applyAlignment="1">
      <alignment horizontal="centerContinuous"/>
    </xf>
    <xf numFmtId="164" fontId="0" fillId="0" borderId="21" xfId="0" applyFont="1" applyBorder="1"/>
    <xf numFmtId="164" fontId="0" fillId="3" borderId="25" xfId="0" applyFont="1" applyFill="1" applyBorder="1" applyAlignment="1" applyProtection="1">
      <alignment horizontal="left"/>
    </xf>
    <xf numFmtId="164" fontId="0" fillId="3" borderId="3" xfId="0" applyFont="1" applyFill="1" applyBorder="1" applyAlignment="1" applyProtection="1">
      <alignment horizontal="left"/>
    </xf>
    <xf numFmtId="169" fontId="0" fillId="0" borderId="29" xfId="0" applyNumberFormat="1" applyFont="1" applyBorder="1" applyAlignment="1" applyProtection="1">
      <alignment horizontal="right"/>
    </xf>
    <xf numFmtId="164" fontId="0" fillId="2" borderId="22" xfId="0" applyNumberFormat="1" applyFont="1" applyFill="1" applyBorder="1" applyAlignment="1" applyProtection="1">
      <alignment horizontal="left"/>
    </xf>
    <xf numFmtId="164" fontId="0" fillId="3" borderId="23" xfId="0" applyFont="1" applyFill="1" applyBorder="1" applyAlignment="1" applyProtection="1">
      <alignment horizontal="left"/>
    </xf>
    <xf numFmtId="164" fontId="0" fillId="3" borderId="34" xfId="0" applyFont="1" applyFill="1" applyBorder="1" applyAlignment="1" applyProtection="1">
      <alignment horizontal="left"/>
    </xf>
    <xf numFmtId="164" fontId="0" fillId="3" borderId="34" xfId="0" applyFont="1" applyFill="1" applyBorder="1"/>
    <xf numFmtId="5" fontId="0" fillId="3" borderId="34" xfId="0" applyNumberFormat="1" applyFont="1" applyFill="1" applyBorder="1" applyProtection="1"/>
    <xf numFmtId="167" fontId="0" fillId="3" borderId="34" xfId="0" applyNumberFormat="1" applyFont="1" applyFill="1" applyBorder="1" applyProtection="1"/>
    <xf numFmtId="166" fontId="0" fillId="0" borderId="27" xfId="0" applyNumberFormat="1" applyFont="1" applyBorder="1" applyProtection="1"/>
    <xf numFmtId="166" fontId="0" fillId="0" borderId="31" xfId="0" applyNumberFormat="1" applyFont="1" applyBorder="1" applyProtection="1"/>
    <xf numFmtId="166" fontId="0" fillId="0" borderId="32" xfId="0" applyNumberFormat="1" applyFont="1" applyBorder="1" applyProtection="1"/>
    <xf numFmtId="169" fontId="0" fillId="0" borderId="33" xfId="0" applyNumberFormat="1" applyFont="1" applyBorder="1" applyAlignment="1" applyProtection="1">
      <alignment horizontal="right"/>
    </xf>
    <xf numFmtId="169" fontId="0" fillId="0" borderId="5" xfId="0" applyNumberFormat="1" applyFont="1" applyBorder="1" applyAlignment="1" applyProtection="1">
      <alignment horizontal="right"/>
    </xf>
    <xf numFmtId="167" fontId="0" fillId="0" borderId="31" xfId="0" applyNumberFormat="1" applyFont="1" applyBorder="1" applyProtection="1"/>
    <xf numFmtId="164" fontId="0" fillId="0" borderId="24" xfId="0" applyFont="1" applyBorder="1" applyAlignment="1" applyProtection="1">
      <alignment horizontal="left" indent="2"/>
    </xf>
    <xf numFmtId="164" fontId="0" fillId="2" borderId="10" xfId="0" applyNumberFormat="1" applyFont="1" applyFill="1" applyBorder="1" applyAlignment="1" applyProtection="1">
      <alignment horizontal="left" indent="1"/>
    </xf>
    <xf numFmtId="166" fontId="0" fillId="2" borderId="30" xfId="0" applyNumberFormat="1" applyFont="1" applyFill="1" applyBorder="1" applyAlignment="1">
      <alignment horizontal="right" indent="1"/>
    </xf>
    <xf numFmtId="167" fontId="0" fillId="3" borderId="26" xfId="0" applyNumberFormat="1" applyFont="1" applyFill="1" applyBorder="1" applyProtection="1"/>
    <xf numFmtId="164" fontId="0" fillId="3" borderId="38" xfId="0" applyFont="1" applyFill="1" applyBorder="1" applyAlignment="1" applyProtection="1">
      <alignment horizontal="left"/>
    </xf>
    <xf numFmtId="164" fontId="0" fillId="3" borderId="38" xfId="0" applyFont="1" applyFill="1" applyBorder="1"/>
    <xf numFmtId="5" fontId="0" fillId="3" borderId="38" xfId="0" applyNumberFormat="1" applyFont="1" applyFill="1" applyBorder="1" applyProtection="1"/>
    <xf numFmtId="167" fontId="0" fillId="3" borderId="38" xfId="0" applyNumberFormat="1" applyFont="1" applyFill="1" applyBorder="1" applyProtection="1"/>
    <xf numFmtId="5" fontId="0" fillId="2" borderId="30" xfId="1" applyFont="1" applyFill="1" applyBorder="1" applyAlignment="1">
      <alignment horizontal="right" indent="1"/>
    </xf>
    <xf numFmtId="5" fontId="2" fillId="0" borderId="35" xfId="1" applyFont="1" applyBorder="1" applyAlignment="1" applyProtection="1">
      <alignment horizontal="center"/>
    </xf>
    <xf numFmtId="164" fontId="0" fillId="0" borderId="8" xfId="0" applyFont="1" applyBorder="1"/>
    <xf numFmtId="5" fontId="2" fillId="0" borderId="8" xfId="0" applyNumberFormat="1" applyFont="1" applyBorder="1" applyAlignment="1" applyProtection="1">
      <alignment horizontal="center"/>
    </xf>
    <xf numFmtId="7" fontId="0" fillId="3" borderId="40" xfId="0" applyNumberFormat="1" applyFont="1" applyFill="1" applyBorder="1" applyProtection="1"/>
    <xf numFmtId="7" fontId="0" fillId="3" borderId="41" xfId="0" applyNumberFormat="1" applyFont="1" applyFill="1" applyBorder="1" applyProtection="1"/>
    <xf numFmtId="7" fontId="0" fillId="3" borderId="42" xfId="0" applyNumberFormat="1" applyFont="1" applyFill="1" applyBorder="1" applyProtection="1"/>
    <xf numFmtId="5" fontId="2" fillId="0" borderId="43" xfId="1" applyFont="1" applyBorder="1" applyAlignment="1" applyProtection="1">
      <alignment horizontal="center"/>
    </xf>
    <xf numFmtId="164" fontId="0" fillId="3" borderId="41" xfId="0" applyFont="1" applyFill="1" applyBorder="1"/>
    <xf numFmtId="3" fontId="0" fillId="0" borderId="41" xfId="0" applyNumberFormat="1" applyFont="1" applyBorder="1" applyProtection="1"/>
    <xf numFmtId="166" fontId="0" fillId="2" borderId="39" xfId="0" applyNumberFormat="1" applyFont="1" applyFill="1" applyBorder="1" applyAlignment="1">
      <alignment horizontal="right" indent="1"/>
    </xf>
    <xf numFmtId="165" fontId="2" fillId="0" borderId="44" xfId="0" applyNumberFormat="1" applyFont="1" applyBorder="1" applyAlignment="1" applyProtection="1">
      <alignment horizontal="center"/>
    </xf>
    <xf numFmtId="5" fontId="2" fillId="0" borderId="45" xfId="0" applyNumberFormat="1" applyFont="1" applyBorder="1"/>
    <xf numFmtId="164" fontId="2" fillId="0" borderId="8" xfId="0" applyFont="1" applyBorder="1" applyAlignment="1">
      <alignment horizontal="center"/>
    </xf>
    <xf numFmtId="5" fontId="2" fillId="0" borderId="8" xfId="0" applyNumberFormat="1" applyFont="1" applyBorder="1" applyAlignment="1">
      <alignment horizontal="center"/>
    </xf>
    <xf numFmtId="37" fontId="0" fillId="3" borderId="40" xfId="0" applyNumberFormat="1" applyFont="1" applyFill="1" applyBorder="1" applyProtection="1"/>
    <xf numFmtId="37" fontId="0" fillId="3" borderId="41" xfId="0" applyNumberFormat="1" applyFont="1" applyFill="1" applyBorder="1" applyProtection="1"/>
    <xf numFmtId="37" fontId="0" fillId="3" borderId="42" xfId="0" applyNumberFormat="1" applyFont="1" applyFill="1" applyBorder="1" applyProtection="1"/>
    <xf numFmtId="165" fontId="2" fillId="0" borderId="43" xfId="0" applyNumberFormat="1" applyFont="1" applyBorder="1" applyAlignment="1" applyProtection="1">
      <alignment horizontal="center"/>
    </xf>
    <xf numFmtId="164" fontId="0" fillId="0" borderId="46" xfId="0" applyFont="1" applyBorder="1" applyAlignment="1" applyProtection="1">
      <alignment horizontal="left" indent="2"/>
    </xf>
    <xf numFmtId="164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 applyProtection="1">
      <alignment horizontal="center"/>
    </xf>
    <xf numFmtId="168" fontId="2" fillId="0" borderId="10" xfId="0" applyNumberFormat="1" applyFont="1" applyBorder="1" applyAlignment="1" applyProtection="1">
      <alignment horizontal="center"/>
    </xf>
    <xf numFmtId="164" fontId="2" fillId="2" borderId="10" xfId="0" applyNumberFormat="1" applyFont="1" applyFill="1" applyBorder="1" applyAlignment="1" applyProtection="1">
      <alignment horizontal="left" wrapText="1"/>
    </xf>
    <xf numFmtId="164" fontId="0" fillId="0" borderId="24" xfId="0" applyFont="1" applyBorder="1" applyAlignment="1" applyProtection="1">
      <alignment horizontal="left" indent="1"/>
    </xf>
    <xf numFmtId="164" fontId="0" fillId="0" borderId="26" xfId="0" applyFont="1" applyBorder="1" applyAlignment="1" applyProtection="1">
      <alignment horizontal="left" indent="2"/>
    </xf>
    <xf numFmtId="164" fontId="2" fillId="0" borderId="21" xfId="0" applyFont="1" applyBorder="1"/>
    <xf numFmtId="5" fontId="2" fillId="0" borderId="20" xfId="0" applyNumberFormat="1" applyFont="1" applyBorder="1"/>
    <xf numFmtId="164" fontId="0" fillId="0" borderId="20" xfId="0" applyFont="1" applyBorder="1"/>
    <xf numFmtId="164" fontId="2" fillId="0" borderId="22" xfId="0" applyNumberFormat="1" applyFont="1" applyBorder="1" applyAlignment="1" applyProtection="1">
      <alignment horizontal="center"/>
    </xf>
    <xf numFmtId="5" fontId="2" fillId="0" borderId="39" xfId="0" applyNumberFormat="1" applyFont="1" applyBorder="1" applyAlignment="1" applyProtection="1">
      <alignment horizontal="center"/>
    </xf>
    <xf numFmtId="166" fontId="0" fillId="3" borderId="26" xfId="0" applyNumberFormat="1" applyFont="1" applyFill="1" applyBorder="1" applyAlignment="1" applyProtection="1">
      <alignment horizontal="right"/>
    </xf>
    <xf numFmtId="169" fontId="0" fillId="3" borderId="42" xfId="0" applyNumberFormat="1" applyFont="1" applyFill="1" applyBorder="1" applyAlignment="1" applyProtection="1">
      <alignment horizontal="right"/>
    </xf>
    <xf numFmtId="2" fontId="0" fillId="3" borderId="26" xfId="0" applyNumberFormat="1" applyFont="1" applyFill="1" applyBorder="1" applyAlignment="1" applyProtection="1">
      <alignment horizontal="right"/>
    </xf>
    <xf numFmtId="2" fontId="0" fillId="0" borderId="18" xfId="0" applyNumberFormat="1" applyFont="1" applyBorder="1" applyAlignment="1" applyProtection="1">
      <alignment horizontal="right"/>
    </xf>
    <xf numFmtId="2" fontId="0" fillId="0" borderId="47" xfId="0" applyNumberFormat="1" applyFont="1" applyBorder="1" applyAlignment="1" applyProtection="1">
      <alignment horizontal="right"/>
    </xf>
    <xf numFmtId="2" fontId="0" fillId="0" borderId="36" xfId="0" applyNumberFormat="1" applyFont="1" applyBorder="1" applyAlignment="1" applyProtection="1">
      <alignment horizontal="right" indent="1"/>
    </xf>
    <xf numFmtId="5" fontId="0" fillId="0" borderId="48" xfId="1" applyFont="1" applyBorder="1" applyAlignment="1" applyProtection="1">
      <alignment horizontal="right" indent="1"/>
    </xf>
    <xf numFmtId="164" fontId="0" fillId="3" borderId="26" xfId="0" applyFont="1" applyFill="1" applyBorder="1" applyAlignment="1" applyProtection="1">
      <alignment horizontal="left"/>
    </xf>
    <xf numFmtId="2" fontId="2" fillId="0" borderId="28" xfId="0" applyNumberFormat="1" applyFont="1" applyBorder="1" applyAlignment="1" applyProtection="1">
      <alignment horizontal="center"/>
    </xf>
    <xf numFmtId="2" fontId="2" fillId="0" borderId="14" xfId="0" applyNumberFormat="1" applyFont="1" applyBorder="1" applyAlignment="1" applyProtection="1">
      <alignment horizontal="center"/>
    </xf>
    <xf numFmtId="5" fontId="2" fillId="0" borderId="14" xfId="1" applyFont="1" applyBorder="1" applyAlignment="1" applyProtection="1">
      <alignment horizontal="center"/>
    </xf>
    <xf numFmtId="5" fontId="2" fillId="0" borderId="49" xfId="1" applyFont="1" applyBorder="1" applyAlignment="1" applyProtection="1">
      <alignment horizontal="center"/>
    </xf>
    <xf numFmtId="1" fontId="0" fillId="0" borderId="50" xfId="1" applyNumberFormat="1" applyFont="1" applyBorder="1" applyAlignment="1" applyProtection="1">
      <alignment horizontal="right"/>
    </xf>
    <xf numFmtId="1" fontId="0" fillId="0" borderId="51" xfId="1" applyNumberFormat="1" applyFont="1" applyBorder="1" applyAlignment="1" applyProtection="1">
      <alignment horizontal="right"/>
    </xf>
    <xf numFmtId="2" fontId="2" fillId="0" borderId="15" xfId="0" applyNumberFormat="1" applyFont="1" applyBorder="1" applyAlignment="1" applyProtection="1">
      <alignment horizontal="center"/>
    </xf>
    <xf numFmtId="5" fontId="2" fillId="0" borderId="8" xfId="0" applyNumberFormat="1" applyFont="1" applyBorder="1"/>
    <xf numFmtId="169" fontId="0" fillId="0" borderId="52" xfId="0" applyNumberFormat="1" applyFont="1" applyBorder="1" applyAlignment="1" applyProtection="1">
      <alignment horizontal="right"/>
    </xf>
    <xf numFmtId="2" fontId="0" fillId="0" borderId="48" xfId="0" applyNumberFormat="1" applyFont="1" applyBorder="1" applyAlignment="1" applyProtection="1">
      <alignment horizontal="right" indent="1"/>
    </xf>
    <xf numFmtId="2" fontId="2" fillId="0" borderId="49" xfId="0" applyNumberFormat="1" applyFont="1" applyBorder="1" applyAlignment="1" applyProtection="1">
      <alignment horizontal="center"/>
    </xf>
    <xf numFmtId="164" fontId="0" fillId="2" borderId="0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5" transitionEvaluation="1"/>
  <dimension ref="A1:BD49"/>
  <sheetViews>
    <sheetView showGridLines="0" tabSelected="1" zoomScale="85" zoomScaleNormal="85" workbookViewId="0">
      <pane ySplit="5" topLeftCell="A15" activePane="bottomLeft" state="frozen"/>
      <selection pane="bottomLeft" activeCell="N14" sqref="N14"/>
    </sheetView>
  </sheetViews>
  <sheetFormatPr defaultColWidth="9.83203125" defaultRowHeight="10.5"/>
  <cols>
    <col min="1" max="1" width="71.5" style="65" customWidth="1"/>
    <col min="2" max="2" width="12.83203125" style="14" customWidth="1"/>
    <col min="3" max="3" width="10.83203125" style="14" customWidth="1"/>
    <col min="4" max="4" width="9.83203125" style="14"/>
    <col min="5" max="5" width="9.33203125" style="14" customWidth="1"/>
    <col min="6" max="6" width="8.83203125" style="14" customWidth="1"/>
    <col min="7" max="7" width="15.1640625" style="69" customWidth="1"/>
    <col min="8" max="9" width="10.83203125" style="69" customWidth="1"/>
    <col min="10" max="10" width="11.6640625" style="14" customWidth="1"/>
    <col min="11" max="11" width="13.1640625" style="74" customWidth="1"/>
    <col min="12" max="12" width="13.33203125" style="69" customWidth="1"/>
    <col min="13" max="13" width="12.33203125" style="14" customWidth="1"/>
    <col min="14" max="16384" width="9.83203125" style="14"/>
  </cols>
  <sheetData>
    <row r="1" spans="1:12">
      <c r="B1" s="66" t="s">
        <v>0</v>
      </c>
      <c r="C1" s="67"/>
      <c r="E1" s="66" t="s">
        <v>1</v>
      </c>
      <c r="G1" s="68"/>
      <c r="H1" s="69" t="s">
        <v>57</v>
      </c>
      <c r="I1" s="14"/>
      <c r="J1" s="66"/>
      <c r="K1" s="67"/>
      <c r="L1" s="68"/>
    </row>
    <row r="2" spans="1:12">
      <c r="B2" s="66" t="s">
        <v>2</v>
      </c>
      <c r="C2" s="70">
        <v>108.8</v>
      </c>
      <c r="E2" s="66" t="s">
        <v>2</v>
      </c>
      <c r="F2" s="71">
        <f>(112912/2080)*1.6</f>
        <v>86.855384615384622</v>
      </c>
      <c r="G2" s="68"/>
      <c r="H2" s="69" t="s">
        <v>2</v>
      </c>
      <c r="I2" s="14"/>
      <c r="J2" s="66"/>
      <c r="K2" s="71"/>
      <c r="L2" s="68"/>
    </row>
    <row r="3" spans="1:12">
      <c r="B3" s="66" t="s">
        <v>3</v>
      </c>
      <c r="C3" s="70">
        <v>98.01</v>
      </c>
      <c r="E3" s="66" t="s">
        <v>3</v>
      </c>
      <c r="F3" s="71">
        <f>(112912/2080)*1.6</f>
        <v>86.855384615384622</v>
      </c>
      <c r="G3" s="68"/>
      <c r="H3" s="69" t="s">
        <v>3</v>
      </c>
      <c r="I3" s="14"/>
      <c r="J3" s="66"/>
      <c r="K3" s="71"/>
      <c r="L3" s="68"/>
    </row>
    <row r="4" spans="1:12">
      <c r="B4" s="66" t="s">
        <v>4</v>
      </c>
      <c r="C4" s="70">
        <v>93.82</v>
      </c>
      <c r="D4" s="72"/>
      <c r="E4" s="66" t="s">
        <v>4</v>
      </c>
      <c r="F4" s="71">
        <f>(60274/2080)*1.6</f>
        <v>46.364615384615384</v>
      </c>
      <c r="G4" s="68"/>
      <c r="H4" s="3" t="s">
        <v>4</v>
      </c>
      <c r="I4" s="70">
        <v>147</v>
      </c>
      <c r="J4" s="66"/>
      <c r="K4" s="71"/>
      <c r="L4" s="68"/>
    </row>
    <row r="5" spans="1:12">
      <c r="B5" s="66" t="s">
        <v>5</v>
      </c>
      <c r="C5" s="70">
        <v>46.51</v>
      </c>
      <c r="D5" s="72"/>
      <c r="E5" s="66" t="s">
        <v>5</v>
      </c>
      <c r="F5" s="71">
        <f>(27431/2080)*1.6</f>
        <v>21.100769230769231</v>
      </c>
      <c r="G5" s="68"/>
      <c r="H5" s="69" t="s">
        <v>5</v>
      </c>
      <c r="I5" s="14"/>
      <c r="J5" s="66"/>
      <c r="K5" s="71"/>
      <c r="L5" s="68"/>
    </row>
    <row r="6" spans="1:12">
      <c r="C6" s="69"/>
      <c r="E6" s="69"/>
      <c r="F6" s="73" t="s">
        <v>6</v>
      </c>
      <c r="G6" s="68"/>
      <c r="H6" s="14"/>
      <c r="I6" s="14"/>
      <c r="J6" s="69"/>
      <c r="K6" s="69"/>
      <c r="L6" s="68"/>
    </row>
    <row r="7" spans="1:12">
      <c r="H7" s="14"/>
      <c r="I7" s="14"/>
      <c r="J7" s="69"/>
      <c r="K7" s="69"/>
      <c r="L7" s="73"/>
    </row>
    <row r="9" spans="1:12">
      <c r="A9" s="1" t="s">
        <v>7</v>
      </c>
      <c r="B9" s="2"/>
      <c r="C9" s="2"/>
      <c r="D9" s="2"/>
      <c r="E9" s="2"/>
      <c r="F9" s="2"/>
      <c r="G9" s="3"/>
    </row>
    <row r="10" spans="1:12">
      <c r="A10" s="1" t="s">
        <v>8</v>
      </c>
      <c r="B10" s="2"/>
      <c r="C10" s="2"/>
      <c r="D10" s="2"/>
      <c r="E10" s="2"/>
      <c r="F10" s="2"/>
      <c r="G10" s="3"/>
    </row>
    <row r="11" spans="1:12">
      <c r="A11" s="1"/>
      <c r="B11" s="2"/>
      <c r="C11" s="2"/>
      <c r="D11" s="2"/>
      <c r="E11" s="2"/>
      <c r="F11" s="2"/>
      <c r="G11" s="3"/>
    </row>
    <row r="12" spans="1:12">
      <c r="A12" s="1"/>
      <c r="B12" s="2"/>
      <c r="C12" s="2"/>
      <c r="D12" s="2"/>
      <c r="E12" s="2"/>
      <c r="F12" s="2"/>
      <c r="G12" s="3"/>
    </row>
    <row r="13" spans="1:12">
      <c r="A13" s="4"/>
      <c r="B13" s="10" t="s">
        <v>9</v>
      </c>
      <c r="C13" s="11"/>
      <c r="D13" s="11"/>
      <c r="E13" s="11"/>
      <c r="F13" s="11"/>
      <c r="G13" s="12"/>
      <c r="H13" s="12"/>
      <c r="I13" s="12"/>
      <c r="J13" s="10" t="s">
        <v>10</v>
      </c>
      <c r="K13" s="13"/>
      <c r="L13" s="12"/>
    </row>
    <row r="14" spans="1:12">
      <c r="A14" s="4"/>
      <c r="B14" s="140"/>
      <c r="C14" s="57"/>
      <c r="D14" s="57"/>
      <c r="E14" s="57"/>
      <c r="F14" s="57"/>
      <c r="G14" s="141"/>
      <c r="H14" s="141"/>
      <c r="I14" s="126"/>
      <c r="J14" s="57"/>
      <c r="K14" s="142"/>
      <c r="L14" s="126"/>
    </row>
    <row r="15" spans="1:12">
      <c r="A15" s="4"/>
      <c r="B15" s="135" t="s">
        <v>11</v>
      </c>
      <c r="C15" s="7" t="s">
        <v>12</v>
      </c>
      <c r="D15" s="7" t="s">
        <v>13</v>
      </c>
      <c r="E15" s="7" t="s">
        <v>14</v>
      </c>
      <c r="F15" s="7" t="s">
        <v>15</v>
      </c>
      <c r="G15" s="8" t="s">
        <v>16</v>
      </c>
      <c r="H15" s="8" t="s">
        <v>17</v>
      </c>
      <c r="I15" s="160"/>
      <c r="J15" s="7" t="s">
        <v>59</v>
      </c>
      <c r="K15" s="6"/>
      <c r="L15" s="117" t="s">
        <v>18</v>
      </c>
    </row>
    <row r="16" spans="1:12">
      <c r="A16" s="4"/>
      <c r="B16" s="136">
        <f>C2</f>
        <v>108.8</v>
      </c>
      <c r="C16" s="55">
        <f>C3</f>
        <v>98.01</v>
      </c>
      <c r="D16" s="55">
        <f>C4</f>
        <v>93.82</v>
      </c>
      <c r="E16" s="55">
        <f>C5</f>
        <v>46.51</v>
      </c>
      <c r="F16" s="7" t="s">
        <v>56</v>
      </c>
      <c r="G16" s="8" t="s">
        <v>24</v>
      </c>
      <c r="H16" s="8" t="s">
        <v>20</v>
      </c>
      <c r="I16" s="117" t="s">
        <v>21</v>
      </c>
      <c r="J16" s="7" t="s">
        <v>60</v>
      </c>
      <c r="K16" s="6" t="s">
        <v>18</v>
      </c>
      <c r="L16" s="117" t="s">
        <v>19</v>
      </c>
    </row>
    <row r="17" spans="1:56" s="20" customFormat="1" ht="11.25" thickBot="1">
      <c r="A17" s="15" t="s">
        <v>22</v>
      </c>
      <c r="B17" s="143" t="s">
        <v>67</v>
      </c>
      <c r="C17" s="16" t="s">
        <v>67</v>
      </c>
      <c r="D17" s="16" t="s">
        <v>67</v>
      </c>
      <c r="E17" s="16" t="s">
        <v>67</v>
      </c>
      <c r="F17" s="16"/>
      <c r="G17" s="17"/>
      <c r="H17" s="17" t="s">
        <v>24</v>
      </c>
      <c r="I17" s="144" t="s">
        <v>24</v>
      </c>
      <c r="J17" s="18" t="s">
        <v>61</v>
      </c>
      <c r="K17" s="19" t="s">
        <v>25</v>
      </c>
      <c r="L17" s="144" t="s">
        <v>23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 s="53" customFormat="1" ht="13.5" customHeight="1" thickBot="1">
      <c r="A18" s="137" t="s">
        <v>54</v>
      </c>
      <c r="B18" s="145"/>
      <c r="C18" s="75"/>
      <c r="D18" s="75"/>
      <c r="E18" s="76"/>
      <c r="F18" s="75"/>
      <c r="G18" s="77"/>
      <c r="H18" s="77"/>
      <c r="I18" s="146"/>
      <c r="J18" s="78"/>
      <c r="K18" s="79"/>
      <c r="L18" s="146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</row>
    <row r="19" spans="1:56" s="20" customFormat="1" ht="11.25" thickBot="1">
      <c r="A19" s="138" t="s">
        <v>55</v>
      </c>
      <c r="B19" s="147"/>
      <c r="C19" s="86"/>
      <c r="D19" s="86"/>
      <c r="E19" s="87"/>
      <c r="F19" s="86"/>
      <c r="G19" s="77"/>
      <c r="H19" s="77"/>
      <c r="I19" s="146"/>
      <c r="J19" s="78"/>
      <c r="K19" s="79"/>
      <c r="L19" s="146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 s="20" customFormat="1" ht="11.25" thickBot="1">
      <c r="A20" s="106" t="s">
        <v>63</v>
      </c>
      <c r="B20" s="148">
        <v>0</v>
      </c>
      <c r="C20" s="80">
        <v>0</v>
      </c>
      <c r="D20" s="80">
        <v>2</v>
      </c>
      <c r="E20" s="80">
        <v>0</v>
      </c>
      <c r="F20" s="63">
        <f>+E20+D20+C20+B20</f>
        <v>2</v>
      </c>
      <c r="G20" s="81">
        <f>ROUND((C20*$C$3)+(D20*$C$4)+(E20*$C$5)+(B20*$C$2),0)</f>
        <v>188</v>
      </c>
      <c r="H20" s="82">
        <v>0</v>
      </c>
      <c r="I20" s="93">
        <v>0</v>
      </c>
      <c r="J20" s="157">
        <v>46</v>
      </c>
      <c r="K20" s="50">
        <f>+J20*F20</f>
        <v>92</v>
      </c>
      <c r="L20" s="56">
        <f>+J20*(G20+H20)+I20</f>
        <v>8648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 s="20" customFormat="1" ht="11.25" thickBot="1">
      <c r="A21" s="139" t="s">
        <v>64</v>
      </c>
      <c r="B21" s="148">
        <v>0</v>
      </c>
      <c r="C21" s="80">
        <v>0</v>
      </c>
      <c r="D21" s="80">
        <v>15</v>
      </c>
      <c r="E21" s="80">
        <v>0</v>
      </c>
      <c r="F21" s="63">
        <f>+E21+D21+C21+B21</f>
        <v>15</v>
      </c>
      <c r="G21" s="81">
        <f>ROUND((C21*$C$3)+(D21*$C$4)+(E21*$C$5)+(B21*$C$2),0)</f>
        <v>1407</v>
      </c>
      <c r="H21" s="82">
        <v>0</v>
      </c>
      <c r="I21" s="93">
        <v>0</v>
      </c>
      <c r="J21" s="157">
        <v>46</v>
      </c>
      <c r="K21" s="50">
        <f>+J21*F21</f>
        <v>690</v>
      </c>
      <c r="L21" s="56">
        <f>+J21*(G21+H21)+I21</f>
        <v>64722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 s="20" customFormat="1" ht="11.25" thickBot="1">
      <c r="A22" s="106" t="s">
        <v>68</v>
      </c>
      <c r="B22" s="149">
        <v>0</v>
      </c>
      <c r="C22" s="84">
        <v>1</v>
      </c>
      <c r="D22" s="84">
        <v>3</v>
      </c>
      <c r="E22" s="84">
        <v>0</v>
      </c>
      <c r="F22" s="63">
        <f>+E22+D22+C22+B22</f>
        <v>4</v>
      </c>
      <c r="G22" s="81">
        <f>ROUND((C22*$C$3)+(D22*$C$4)+(E22*$C$5)+(B22*$C$2),0)</f>
        <v>379</v>
      </c>
      <c r="H22" s="85">
        <v>0</v>
      </c>
      <c r="I22" s="161">
        <v>0</v>
      </c>
      <c r="J22" s="158">
        <v>46</v>
      </c>
      <c r="K22" s="50">
        <f>+J22*F22</f>
        <v>184</v>
      </c>
      <c r="L22" s="56">
        <f>+J22*(G22+H22)+I22</f>
        <v>17434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 s="20" customFormat="1" ht="11.25" thickBot="1">
      <c r="A23" s="94" t="s">
        <v>26</v>
      </c>
      <c r="B23" s="150">
        <f>SUM(B20:B22)</f>
        <v>0</v>
      </c>
      <c r="C23" s="83">
        <f t="shared" ref="C23:I23" si="0">SUM(C20:C22)</f>
        <v>1</v>
      </c>
      <c r="D23" s="83">
        <f t="shared" si="0"/>
        <v>20</v>
      </c>
      <c r="E23" s="83">
        <f t="shared" si="0"/>
        <v>0</v>
      </c>
      <c r="F23" s="83">
        <f t="shared" si="0"/>
        <v>21</v>
      </c>
      <c r="G23" s="83">
        <f t="shared" si="0"/>
        <v>1974</v>
      </c>
      <c r="H23" s="83">
        <f t="shared" si="0"/>
        <v>0</v>
      </c>
      <c r="I23" s="162">
        <f t="shared" si="0"/>
        <v>0</v>
      </c>
      <c r="J23" s="64">
        <f t="shared" ref="J23" si="1">SUM(J20:J22)</f>
        <v>138</v>
      </c>
      <c r="K23" s="83">
        <f t="shared" ref="K23" si="2">SUM(K20:K22)</f>
        <v>966</v>
      </c>
      <c r="L23" s="151">
        <f t="shared" ref="L23" si="3">SUM(L20:L22)</f>
        <v>90804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 s="20" customFormat="1" ht="11.25" thickBot="1">
      <c r="A24" s="60"/>
      <c r="B24" s="152"/>
      <c r="C24" s="78"/>
      <c r="D24" s="78"/>
      <c r="E24" s="88"/>
      <c r="F24" s="78"/>
      <c r="G24" s="78"/>
      <c r="H24" s="78"/>
      <c r="I24" s="131"/>
      <c r="J24" s="78"/>
      <c r="K24" s="79"/>
      <c r="L24" s="120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 s="52" customFormat="1" ht="11.25" thickBot="1">
      <c r="A25" s="61" t="s">
        <v>27</v>
      </c>
      <c r="B25" s="153">
        <f>SUM(B23)</f>
        <v>0</v>
      </c>
      <c r="C25" s="154">
        <f t="shared" ref="C25:L25" si="4">SUM(C23)</f>
        <v>1</v>
      </c>
      <c r="D25" s="154">
        <f t="shared" si="4"/>
        <v>20</v>
      </c>
      <c r="E25" s="154">
        <f t="shared" si="4"/>
        <v>0</v>
      </c>
      <c r="F25" s="154">
        <f t="shared" si="4"/>
        <v>21</v>
      </c>
      <c r="G25" s="155">
        <f t="shared" si="4"/>
        <v>1974</v>
      </c>
      <c r="H25" s="154">
        <f t="shared" si="4"/>
        <v>0</v>
      </c>
      <c r="I25" s="163">
        <f t="shared" si="4"/>
        <v>0</v>
      </c>
      <c r="J25" s="159">
        <f t="shared" si="4"/>
        <v>138</v>
      </c>
      <c r="K25" s="154">
        <f t="shared" si="4"/>
        <v>966</v>
      </c>
      <c r="L25" s="156">
        <f t="shared" si="4"/>
        <v>90804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s="20" customFormat="1" ht="11.25" thickBot="1">
      <c r="A26" s="65"/>
      <c r="B26" s="14"/>
      <c r="C26" s="14"/>
      <c r="D26" s="14"/>
      <c r="E26" s="14"/>
      <c r="F26" s="14"/>
      <c r="G26" s="69"/>
      <c r="H26" s="69"/>
      <c r="I26" s="69"/>
      <c r="J26" s="14"/>
      <c r="K26" s="74"/>
      <c r="L26" s="69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 s="20" customFormat="1" ht="11.25" thickBot="1">
      <c r="A27" s="65" t="s">
        <v>70</v>
      </c>
      <c r="B27" s="14"/>
      <c r="C27" s="14"/>
      <c r="D27" s="14"/>
      <c r="E27" s="14"/>
      <c r="F27" s="14"/>
      <c r="G27" s="69"/>
      <c r="H27" s="69"/>
      <c r="I27" s="69"/>
      <c r="J27" s="14"/>
      <c r="K27" s="74"/>
      <c r="L27" s="69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 s="20" customFormat="1" ht="11.25" thickBot="1">
      <c r="A28" s="65" t="s">
        <v>62</v>
      </c>
      <c r="B28" s="14"/>
      <c r="C28" s="14"/>
      <c r="D28" s="14"/>
      <c r="E28" s="14"/>
      <c r="F28" s="14"/>
      <c r="G28" s="69"/>
      <c r="H28" s="69"/>
      <c r="I28" s="69"/>
      <c r="J28" s="14"/>
      <c r="K28" s="74"/>
      <c r="L28" s="69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30" spans="1:56">
      <c r="A30" s="1" t="s">
        <v>28</v>
      </c>
      <c r="B30" s="2"/>
      <c r="C30" s="2"/>
      <c r="D30" s="2"/>
      <c r="E30" s="2"/>
      <c r="F30" s="2"/>
      <c r="G30" s="3"/>
    </row>
    <row r="31" spans="1:56">
      <c r="A31" s="1" t="s">
        <v>29</v>
      </c>
      <c r="B31" s="2"/>
      <c r="C31" s="2"/>
      <c r="D31" s="2"/>
      <c r="E31" s="2"/>
      <c r="F31" s="2"/>
      <c r="G31" s="3"/>
    </row>
    <row r="32" spans="1:56">
      <c r="A32" s="4"/>
      <c r="B32" s="2"/>
      <c r="C32" s="2"/>
      <c r="D32" s="2"/>
      <c r="E32" s="2"/>
      <c r="F32" s="2"/>
      <c r="G32" s="3"/>
    </row>
    <row r="33" spans="1:56">
      <c r="A33" s="4"/>
      <c r="B33" s="10" t="s">
        <v>9</v>
      </c>
      <c r="C33" s="89"/>
      <c r="D33" s="11"/>
      <c r="E33" s="11"/>
      <c r="F33" s="11"/>
      <c r="G33" s="11"/>
      <c r="H33" s="12"/>
      <c r="I33" s="12"/>
      <c r="J33" s="12"/>
      <c r="K33" s="10" t="s">
        <v>10</v>
      </c>
      <c r="L33" s="13"/>
      <c r="M33" s="12"/>
    </row>
    <row r="34" spans="1:56">
      <c r="A34" s="4"/>
      <c r="B34" s="90"/>
      <c r="C34" s="57"/>
      <c r="D34" s="2"/>
      <c r="E34" s="2"/>
      <c r="F34" s="2"/>
      <c r="G34" s="2"/>
      <c r="H34" s="3"/>
      <c r="I34" s="3"/>
      <c r="J34" s="126"/>
      <c r="K34" s="2"/>
      <c r="L34" s="6"/>
      <c r="M34" s="5"/>
    </row>
    <row r="35" spans="1:56">
      <c r="A35" s="4"/>
      <c r="B35" s="134" t="s">
        <v>58</v>
      </c>
      <c r="C35" s="58" t="s">
        <v>65</v>
      </c>
      <c r="D35" s="58" t="s">
        <v>65</v>
      </c>
      <c r="E35" s="58" t="s">
        <v>65</v>
      </c>
      <c r="F35" s="58" t="s">
        <v>65</v>
      </c>
      <c r="G35" s="59" t="s">
        <v>66</v>
      </c>
      <c r="H35" s="59"/>
      <c r="I35" s="59"/>
      <c r="J35" s="127"/>
      <c r="L35" s="6"/>
      <c r="M35" s="116"/>
    </row>
    <row r="36" spans="1:56">
      <c r="A36" s="4"/>
      <c r="B36" s="135" t="s">
        <v>13</v>
      </c>
      <c r="C36" s="7" t="s">
        <v>11</v>
      </c>
      <c r="D36" s="7" t="s">
        <v>12</v>
      </c>
      <c r="E36" s="7" t="s">
        <v>13</v>
      </c>
      <c r="F36" s="7" t="s">
        <v>14</v>
      </c>
      <c r="G36" s="7" t="s">
        <v>65</v>
      </c>
      <c r="H36" s="8" t="s">
        <v>16</v>
      </c>
      <c r="I36" s="8" t="s">
        <v>17</v>
      </c>
      <c r="J36" s="128"/>
      <c r="K36" s="7" t="s">
        <v>59</v>
      </c>
      <c r="L36" s="6"/>
      <c r="M36" s="117" t="s">
        <v>18</v>
      </c>
    </row>
    <row r="37" spans="1:56">
      <c r="A37" s="4"/>
      <c r="B37" s="136">
        <f>I4</f>
        <v>147</v>
      </c>
      <c r="C37" s="55">
        <f>F2</f>
        <v>86.855384615384622</v>
      </c>
      <c r="D37" s="55">
        <f>F3</f>
        <v>86.855384615384622</v>
      </c>
      <c r="E37" s="55">
        <f>F4</f>
        <v>46.364615384615384</v>
      </c>
      <c r="F37" s="55">
        <f>F5</f>
        <v>21.100769230769231</v>
      </c>
      <c r="G37" s="7" t="s">
        <v>56</v>
      </c>
      <c r="H37" s="8" t="s">
        <v>24</v>
      </c>
      <c r="I37" s="8" t="s">
        <v>20</v>
      </c>
      <c r="J37" s="117" t="s">
        <v>21</v>
      </c>
      <c r="K37" s="7" t="s">
        <v>60</v>
      </c>
      <c r="L37" s="6" t="s">
        <v>18</v>
      </c>
      <c r="M37" s="117" t="s">
        <v>19</v>
      </c>
    </row>
    <row r="38" spans="1:56" ht="11.25" thickBot="1">
      <c r="A38" s="15" t="s">
        <v>22</v>
      </c>
      <c r="B38" s="134" t="s">
        <v>67</v>
      </c>
      <c r="C38" s="58" t="s">
        <v>67</v>
      </c>
      <c r="D38" s="58" t="s">
        <v>67</v>
      </c>
      <c r="E38" s="58" t="s">
        <v>67</v>
      </c>
      <c r="F38" s="58" t="s">
        <v>67</v>
      </c>
      <c r="G38" s="7"/>
      <c r="H38" s="8"/>
      <c r="I38" s="8" t="s">
        <v>24</v>
      </c>
      <c r="J38" s="117" t="s">
        <v>24</v>
      </c>
      <c r="K38" s="9" t="s">
        <v>61</v>
      </c>
      <c r="L38" s="6" t="s">
        <v>25</v>
      </c>
      <c r="M38" s="117" t="s">
        <v>23</v>
      </c>
    </row>
    <row r="39" spans="1:56">
      <c r="A39" s="60" t="s">
        <v>54</v>
      </c>
      <c r="B39" s="95"/>
      <c r="C39" s="110"/>
      <c r="D39" s="111"/>
      <c r="E39" s="111"/>
      <c r="F39" s="112"/>
      <c r="G39" s="111"/>
      <c r="H39" s="111"/>
      <c r="I39" s="111"/>
      <c r="J39" s="129"/>
      <c r="K39" s="111"/>
      <c r="L39" s="113"/>
      <c r="M39" s="118"/>
    </row>
    <row r="40" spans="1:56">
      <c r="A40" s="107" t="s">
        <v>55</v>
      </c>
      <c r="B40" s="95"/>
      <c r="C40" s="96"/>
      <c r="D40" s="97"/>
      <c r="E40" s="97"/>
      <c r="F40" s="98"/>
      <c r="G40" s="97"/>
      <c r="H40" s="97"/>
      <c r="I40" s="97"/>
      <c r="J40" s="130"/>
      <c r="K40" s="122"/>
      <c r="L40" s="99"/>
      <c r="M40" s="119"/>
    </row>
    <row r="41" spans="1:56">
      <c r="A41" s="133" t="s">
        <v>69</v>
      </c>
      <c r="B41" s="100">
        <v>13</v>
      </c>
      <c r="C41" s="101">
        <v>0</v>
      </c>
      <c r="D41" s="102">
        <v>0</v>
      </c>
      <c r="E41" s="101">
        <v>2</v>
      </c>
      <c r="F41" s="101">
        <v>0</v>
      </c>
      <c r="G41" s="101">
        <f>+F41+E41+D41+C41+B41</f>
        <v>15</v>
      </c>
      <c r="H41" s="103">
        <f>ROUND((D41*$F$3)+(E41*$F$4)+(F41*$F$5)+(C41*$F$2)+(B41*$I$4),0)</f>
        <v>2004</v>
      </c>
      <c r="I41" s="104">
        <v>0</v>
      </c>
      <c r="J41" s="104">
        <v>0</v>
      </c>
      <c r="K41" s="123">
        <v>46</v>
      </c>
      <c r="L41" s="105">
        <f>G41*K41</f>
        <v>690</v>
      </c>
      <c r="M41" s="104">
        <f>+K41*(H41+I41+J41)</f>
        <v>92184</v>
      </c>
    </row>
    <row r="42" spans="1:56" ht="11.25" thickBot="1">
      <c r="A42" s="94" t="s">
        <v>26</v>
      </c>
      <c r="B42" s="108">
        <f>SUM(B41)</f>
        <v>13</v>
      </c>
      <c r="C42" s="108">
        <f t="shared" ref="C42:M42" si="5">SUM(C41)</f>
        <v>0</v>
      </c>
      <c r="D42" s="108">
        <f t="shared" si="5"/>
        <v>0</v>
      </c>
      <c r="E42" s="108">
        <f t="shared" si="5"/>
        <v>2</v>
      </c>
      <c r="F42" s="108">
        <f t="shared" si="5"/>
        <v>0</v>
      </c>
      <c r="G42" s="108">
        <f t="shared" si="5"/>
        <v>15</v>
      </c>
      <c r="H42" s="114">
        <f t="shared" si="5"/>
        <v>2004</v>
      </c>
      <c r="I42" s="108">
        <f t="shared" si="5"/>
        <v>0</v>
      </c>
      <c r="J42" s="108">
        <f t="shared" si="5"/>
        <v>0</v>
      </c>
      <c r="K42" s="124">
        <f t="shared" si="5"/>
        <v>46</v>
      </c>
      <c r="L42" s="108">
        <f t="shared" si="5"/>
        <v>690</v>
      </c>
      <c r="M42" s="114">
        <f t="shared" si="5"/>
        <v>92184</v>
      </c>
    </row>
    <row r="43" spans="1:56" ht="11.25" thickBot="1">
      <c r="A43" s="60"/>
      <c r="B43" s="91"/>
      <c r="C43" s="92"/>
      <c r="D43" s="78"/>
      <c r="E43" s="78"/>
      <c r="F43" s="88"/>
      <c r="G43" s="78"/>
      <c r="H43" s="78"/>
      <c r="I43" s="78"/>
      <c r="J43" s="131"/>
      <c r="K43" s="78"/>
      <c r="L43" s="109"/>
      <c r="M43" s="120"/>
    </row>
    <row r="44" spans="1:56" s="51" customFormat="1" ht="11.25" thickBot="1">
      <c r="A44" s="61" t="s">
        <v>27</v>
      </c>
      <c r="B44" s="62">
        <f>B42</f>
        <v>13</v>
      </c>
      <c r="C44" s="62">
        <f t="shared" ref="C44:M44" si="6">C42</f>
        <v>0</v>
      </c>
      <c r="D44" s="62">
        <f t="shared" si="6"/>
        <v>0</v>
      </c>
      <c r="E44" s="62">
        <f t="shared" si="6"/>
        <v>2</v>
      </c>
      <c r="F44" s="62">
        <f t="shared" si="6"/>
        <v>0</v>
      </c>
      <c r="G44" s="62">
        <f t="shared" si="6"/>
        <v>15</v>
      </c>
      <c r="H44" s="115">
        <f t="shared" si="6"/>
        <v>2004</v>
      </c>
      <c r="I44" s="62">
        <f t="shared" si="6"/>
        <v>0</v>
      </c>
      <c r="J44" s="132">
        <f t="shared" si="6"/>
        <v>0</v>
      </c>
      <c r="K44" s="125">
        <f t="shared" si="6"/>
        <v>46</v>
      </c>
      <c r="L44" s="62">
        <f t="shared" si="6"/>
        <v>690</v>
      </c>
      <c r="M44" s="121">
        <f t="shared" si="6"/>
        <v>92184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</row>
    <row r="46" spans="1:56" ht="33" customHeight="1">
      <c r="A46" s="164" t="s">
        <v>71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</row>
    <row r="47" spans="1:56" s="20" customFormat="1" ht="11.25" thickBot="1">
      <c r="A47" s="65"/>
      <c r="B47" s="14"/>
      <c r="C47" s="14"/>
      <c r="D47" s="14"/>
      <c r="E47" s="14"/>
      <c r="F47" s="14"/>
      <c r="G47" s="69"/>
      <c r="H47" s="69"/>
      <c r="I47" s="69"/>
      <c r="J47" s="14"/>
      <c r="K47" s="74"/>
      <c r="L47" s="69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 s="20" customFormat="1" ht="11.25" thickBot="1">
      <c r="A48" s="65"/>
      <c r="B48" s="14"/>
      <c r="C48" s="14"/>
      <c r="D48" s="14"/>
      <c r="E48" s="14"/>
      <c r="F48" s="14"/>
      <c r="G48" s="69"/>
      <c r="H48" s="69"/>
      <c r="I48" s="69"/>
      <c r="J48" s="14"/>
      <c r="K48" s="74"/>
      <c r="L48" s="69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 s="20" customFormat="1" ht="11.25" thickBot="1">
      <c r="A49" s="65"/>
      <c r="B49" s="14"/>
      <c r="C49" s="14"/>
      <c r="D49" s="14"/>
      <c r="E49" s="14"/>
      <c r="F49" s="14"/>
      <c r="G49" s="69"/>
      <c r="H49" s="69"/>
      <c r="I49" s="69"/>
      <c r="J49" s="14"/>
      <c r="K49" s="74"/>
      <c r="L49" s="69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</sheetData>
  <mergeCells count="1">
    <mergeCell ref="A46:K46"/>
  </mergeCells>
  <phoneticPr fontId="0" type="noConversion"/>
  <printOptions horizontalCentered="1" gridLinesSet="0"/>
  <pageMargins left="0" right="0" top="0.49" bottom="0.55000000000000004" header="0.25" footer="0.25"/>
  <pageSetup scale="80" fitToHeight="2" orientation="landscape" r:id="rId1"/>
  <headerFooter alignWithMargins="0">
    <oddFooter>&amp;CPage &amp;P+7</oddFooter>
  </headerFooter>
  <rowBreaks count="1" manualBreakCount="1">
    <brk id="2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syncVertical="1" syncRef="B3" transitionEvaluation="1"/>
  <dimension ref="A1:G22"/>
  <sheetViews>
    <sheetView showGridLines="0" zoomScale="80" workbookViewId="0">
      <pane xSplit="1" ySplit="2" topLeftCell="B3" activePane="bottomRight" state="frozen"/>
      <selection activeCell="A4" sqref="A4"/>
      <selection pane="topRight" activeCell="A4" sqref="A4"/>
      <selection pane="bottomLeft" activeCell="A4" sqref="A4"/>
      <selection pane="bottomRight" activeCell="D25" sqref="D25"/>
    </sheetView>
  </sheetViews>
  <sheetFormatPr defaultColWidth="9.83203125" defaultRowHeight="11.25"/>
  <cols>
    <col min="1" max="1" width="26.5" style="21" customWidth="1"/>
    <col min="2" max="2" width="16.33203125" style="21" customWidth="1"/>
    <col min="3" max="3" width="11.5" style="21" customWidth="1"/>
    <col min="4" max="4" width="12.33203125" style="21" customWidth="1"/>
    <col min="5" max="6" width="10.83203125" style="21" customWidth="1"/>
    <col min="7" max="7" width="15.6640625" style="21" customWidth="1"/>
    <col min="8" max="8" width="13.1640625" style="21" customWidth="1"/>
    <col min="9" max="9" width="13.33203125" style="21" customWidth="1"/>
    <col min="10" max="16384" width="9.83203125" style="21"/>
  </cols>
  <sheetData>
    <row r="1" spans="1:7" s="30" customFormat="1" ht="12" thickBot="1">
      <c r="A1" s="29" t="s">
        <v>30</v>
      </c>
      <c r="B1" s="27" t="s">
        <v>49</v>
      </c>
      <c r="C1" s="27" t="s">
        <v>50</v>
      </c>
      <c r="D1" s="27" t="s">
        <v>51</v>
      </c>
      <c r="E1" s="27" t="s">
        <v>52</v>
      </c>
      <c r="F1" s="27" t="s">
        <v>53</v>
      </c>
      <c r="G1" s="27" t="s">
        <v>31</v>
      </c>
    </row>
    <row r="2" spans="1:7" s="32" customFormat="1" ht="12" hidden="1" customHeight="1">
      <c r="A2" s="31"/>
      <c r="B2" s="32" t="s">
        <v>32</v>
      </c>
      <c r="C2" s="32" t="s">
        <v>33</v>
      </c>
      <c r="D2" s="32" t="s">
        <v>34</v>
      </c>
      <c r="E2" s="32" t="s">
        <v>35</v>
      </c>
      <c r="G2" s="26"/>
    </row>
    <row r="3" spans="1:7" s="34" customFormat="1" ht="12.6" customHeight="1">
      <c r="A3" s="33" t="s">
        <v>36</v>
      </c>
      <c r="G3" s="43"/>
    </row>
    <row r="4" spans="1:7" s="36" customFormat="1" ht="12.6" customHeight="1">
      <c r="A4" s="35" t="s">
        <v>37</v>
      </c>
      <c r="B4" s="47"/>
      <c r="C4" s="47">
        <v>175</v>
      </c>
      <c r="D4" s="48"/>
      <c r="E4" s="47">
        <v>250</v>
      </c>
      <c r="F4" s="47">
        <v>109</v>
      </c>
      <c r="G4" s="47">
        <f>AVERAGEA(B4:F4)</f>
        <v>178</v>
      </c>
    </row>
    <row r="5" spans="1:7" s="36" customFormat="1" ht="12.6" customHeight="1">
      <c r="A5" s="35" t="s">
        <v>38</v>
      </c>
      <c r="B5" s="47">
        <v>43</v>
      </c>
      <c r="C5" s="47">
        <v>128</v>
      </c>
      <c r="D5" s="47">
        <v>60</v>
      </c>
      <c r="E5" s="47">
        <v>40</v>
      </c>
      <c r="F5" s="47">
        <v>89</v>
      </c>
      <c r="G5" s="47">
        <f>AVERAGEA(B5:F5)</f>
        <v>72</v>
      </c>
    </row>
    <row r="6" spans="1:7" s="36" customFormat="1" ht="12.6" customHeight="1">
      <c r="A6" s="35" t="s">
        <v>39</v>
      </c>
      <c r="B6" s="47">
        <v>34</v>
      </c>
      <c r="C6" s="47">
        <v>128</v>
      </c>
      <c r="D6" s="47">
        <v>60</v>
      </c>
      <c r="E6" s="47">
        <v>30</v>
      </c>
      <c r="F6" s="47">
        <v>63</v>
      </c>
      <c r="G6" s="47">
        <f>AVERAGEA(B6:F6)</f>
        <v>63</v>
      </c>
    </row>
    <row r="7" spans="1:7" s="38" customFormat="1" ht="12.6" customHeight="1" thickBot="1">
      <c r="A7" s="37" t="s">
        <v>40</v>
      </c>
      <c r="B7" s="46">
        <v>28</v>
      </c>
      <c r="C7" s="46">
        <v>60</v>
      </c>
      <c r="D7" s="46"/>
      <c r="E7" s="46"/>
      <c r="F7" s="46">
        <v>33</v>
      </c>
      <c r="G7" s="46">
        <f>AVERAGEA(B7:F7)</f>
        <v>40.333333333333336</v>
      </c>
    </row>
    <row r="8" spans="1:7" s="34" customFormat="1" ht="12.6" customHeight="1">
      <c r="A8" s="33" t="s">
        <v>47</v>
      </c>
      <c r="G8" s="43"/>
    </row>
    <row r="9" spans="1:7" ht="12.6" customHeight="1">
      <c r="A9" s="22" t="s">
        <v>41</v>
      </c>
      <c r="B9" s="22"/>
      <c r="C9" s="22">
        <v>336</v>
      </c>
      <c r="D9" s="22">
        <v>446</v>
      </c>
      <c r="E9" s="22">
        <v>204</v>
      </c>
      <c r="F9" s="22">
        <v>50</v>
      </c>
      <c r="G9" s="41">
        <f>AVERAGEA(B9:F9)</f>
        <v>259</v>
      </c>
    </row>
    <row r="10" spans="1:7" ht="12.6" customHeight="1">
      <c r="A10" s="22" t="s">
        <v>42</v>
      </c>
      <c r="B10" s="22"/>
      <c r="C10" s="22">
        <v>10</v>
      </c>
      <c r="D10" s="22">
        <v>0</v>
      </c>
      <c r="E10" s="22">
        <v>4</v>
      </c>
      <c r="F10" s="22"/>
      <c r="G10" s="41">
        <f t="shared" ref="G10:G19" si="0">AVERAGEA(B10:F10)</f>
        <v>4.666666666666667</v>
      </c>
    </row>
    <row r="11" spans="1:7" ht="12.6" customHeight="1">
      <c r="A11" s="22" t="s">
        <v>43</v>
      </c>
      <c r="B11" s="22"/>
      <c r="C11" s="22">
        <v>155</v>
      </c>
      <c r="D11" s="22">
        <v>320</v>
      </c>
      <c r="E11" s="22">
        <v>200</v>
      </c>
      <c r="F11" s="22"/>
      <c r="G11" s="41">
        <f t="shared" si="0"/>
        <v>225</v>
      </c>
    </row>
    <row r="12" spans="1:7" ht="12.6" customHeight="1">
      <c r="A12" s="22" t="s">
        <v>44</v>
      </c>
      <c r="B12" s="22"/>
      <c r="C12" s="22">
        <v>170</v>
      </c>
      <c r="D12" s="22">
        <v>125</v>
      </c>
      <c r="E12" s="22"/>
      <c r="F12" s="22"/>
      <c r="G12" s="41">
        <f t="shared" si="0"/>
        <v>147.5</v>
      </c>
    </row>
    <row r="13" spans="1:7" s="25" customFormat="1" ht="12.6" customHeight="1" thickBot="1">
      <c r="A13" s="24" t="s">
        <v>45</v>
      </c>
      <c r="B13" s="24"/>
      <c r="C13" s="24">
        <v>1</v>
      </c>
      <c r="D13" s="24">
        <v>1</v>
      </c>
      <c r="E13" s="24"/>
      <c r="F13" s="24"/>
      <c r="G13" s="42">
        <f t="shared" si="0"/>
        <v>1</v>
      </c>
    </row>
    <row r="14" spans="1:7" s="34" customFormat="1" ht="12.6" customHeight="1">
      <c r="A14" s="33" t="s">
        <v>48</v>
      </c>
      <c r="G14" s="44"/>
    </row>
    <row r="15" spans="1:7" ht="12.6" customHeight="1">
      <c r="A15" s="22" t="s">
        <v>41</v>
      </c>
      <c r="B15" s="22">
        <v>54</v>
      </c>
      <c r="C15" s="39">
        <v>180</v>
      </c>
      <c r="D15" s="22">
        <v>40.5</v>
      </c>
      <c r="E15" s="22">
        <v>15</v>
      </c>
      <c r="F15" s="22">
        <v>30</v>
      </c>
      <c r="G15" s="41">
        <f t="shared" si="0"/>
        <v>63.9</v>
      </c>
    </row>
    <row r="16" spans="1:7" ht="12.6" customHeight="1">
      <c r="A16" s="22" t="s">
        <v>42</v>
      </c>
      <c r="B16" s="22"/>
      <c r="C16" s="22"/>
      <c r="D16" s="22"/>
      <c r="E16" s="22"/>
      <c r="F16" s="22"/>
      <c r="G16" s="41">
        <v>0</v>
      </c>
    </row>
    <row r="17" spans="1:7" ht="12.6" customHeight="1">
      <c r="A17" s="22" t="s">
        <v>46</v>
      </c>
      <c r="B17" s="22">
        <v>11</v>
      </c>
      <c r="C17" s="22">
        <v>8</v>
      </c>
      <c r="D17" s="22">
        <v>24</v>
      </c>
      <c r="E17" s="22">
        <v>15</v>
      </c>
      <c r="F17" s="22"/>
      <c r="G17" s="41">
        <f t="shared" si="0"/>
        <v>14.5</v>
      </c>
    </row>
    <row r="18" spans="1:7" ht="12.6" customHeight="1">
      <c r="A18" s="22" t="s">
        <v>44</v>
      </c>
      <c r="B18" s="22">
        <v>42</v>
      </c>
      <c r="C18" s="22">
        <v>170</v>
      </c>
      <c r="D18" s="22">
        <v>16</v>
      </c>
      <c r="E18" s="22"/>
      <c r="F18" s="22"/>
      <c r="G18" s="41">
        <f t="shared" si="0"/>
        <v>76</v>
      </c>
    </row>
    <row r="19" spans="1:7" s="25" customFormat="1" ht="12.6" customHeight="1" thickBot="1">
      <c r="A19" s="24" t="s">
        <v>45</v>
      </c>
      <c r="B19" s="24">
        <v>1</v>
      </c>
      <c r="C19" s="24">
        <v>2</v>
      </c>
      <c r="D19" s="24">
        <v>0.5</v>
      </c>
      <c r="E19" s="24"/>
      <c r="F19" s="24"/>
      <c r="G19" s="42">
        <f t="shared" si="0"/>
        <v>1.1666666666666667</v>
      </c>
    </row>
    <row r="20" spans="1:7" s="25" customFormat="1" ht="12.6" customHeight="1" thickBot="1">
      <c r="A20" s="23" t="s">
        <v>18</v>
      </c>
      <c r="B20" s="24" t="e">
        <f>B9+B15+#REF!</f>
        <v>#REF!</v>
      </c>
      <c r="C20" s="24" t="e">
        <f>C9+C15+#REF!</f>
        <v>#REF!</v>
      </c>
      <c r="D20" s="24" t="e">
        <f>D9+D15+#REF!</f>
        <v>#REF!</v>
      </c>
      <c r="E20" s="24" t="e">
        <f>E9+E15+#REF!</f>
        <v>#REF!</v>
      </c>
      <c r="F20" s="24"/>
      <c r="G20" s="42" t="e">
        <f>G9+G15+#REF!</f>
        <v>#REF!</v>
      </c>
    </row>
    <row r="21" spans="1:7" s="28" customFormat="1" ht="12.6" customHeight="1" thickBot="1">
      <c r="G21" s="49"/>
    </row>
    <row r="22" spans="1:7" s="40" customFormat="1" ht="12.6" customHeight="1">
      <c r="G22" s="45"/>
    </row>
  </sheetData>
  <phoneticPr fontId="0" type="noConversion"/>
  <printOptions horizontalCentered="1" gridLinesSet="0"/>
  <pageMargins left="0.5" right="0.5" top="0.76" bottom="0.5" header="0.25" footer="0.2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TABLES</vt:lpstr>
      <vt:lpstr>Consults</vt:lpstr>
      <vt:lpstr>Consults!Print_Area</vt:lpstr>
      <vt:lpstr>TABLES!Print_Area</vt:lpstr>
      <vt:lpstr>Consults!PRINT1</vt:lpstr>
      <vt:lpstr>TEST1</vt:lpstr>
      <vt:lpstr>Consults!TOPBORD1</vt:lpstr>
      <vt:lpstr>TOPBORD1</vt:lpstr>
      <vt:lpstr>Consults!TOPBORD2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G. Glos</dc:creator>
  <cp:lastModifiedBy>ckerwin</cp:lastModifiedBy>
  <cp:lastPrinted>2008-05-19T19:07:00Z</cp:lastPrinted>
  <dcterms:created xsi:type="dcterms:W3CDTF">1999-03-19T15:49:35Z</dcterms:created>
  <dcterms:modified xsi:type="dcterms:W3CDTF">2012-03-06T13:11:37Z</dcterms:modified>
</cp:coreProperties>
</file>