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8700"/>
  </bookViews>
  <sheets>
    <sheet name="OEMs" sheetId="2" r:id="rId1"/>
    <sheet name="Eng Mfr" sheetId="3" r:id="rId2"/>
    <sheet name="Agency" sheetId="4" r:id="rId3"/>
  </sheets>
  <calcPr calcId="125725"/>
</workbook>
</file>

<file path=xl/calcChain.xml><?xml version="1.0" encoding="utf-8"?>
<calcChain xmlns="http://schemas.openxmlformats.org/spreadsheetml/2006/main">
  <c r="H12" i="4"/>
  <c r="J18"/>
  <c r="F7"/>
  <c r="G11" i="3"/>
  <c r="G10"/>
  <c r="G9"/>
  <c r="G8"/>
  <c r="I13" i="2"/>
  <c r="I20" s="1"/>
  <c r="J11"/>
  <c r="L14"/>
  <c r="F14"/>
  <c r="K14" s="1"/>
  <c r="G14"/>
  <c r="G17"/>
  <c r="G16"/>
  <c r="G15"/>
  <c r="G13"/>
  <c r="G12"/>
  <c r="G11"/>
  <c r="G10"/>
  <c r="G9"/>
  <c r="L11"/>
  <c r="L16"/>
  <c r="L9"/>
  <c r="G8"/>
  <c r="F8"/>
  <c r="K8"/>
  <c r="F9"/>
  <c r="K9"/>
  <c r="F10"/>
  <c r="K10"/>
  <c r="L13"/>
  <c r="F13"/>
  <c r="K13"/>
  <c r="F16"/>
  <c r="K16"/>
  <c r="F11"/>
  <c r="K11"/>
  <c r="F12"/>
  <c r="K12" s="1"/>
  <c r="F15"/>
  <c r="K15" s="1"/>
  <c r="F17"/>
  <c r="K17" s="1"/>
  <c r="L8"/>
  <c r="L10"/>
  <c r="L12"/>
  <c r="L15"/>
  <c r="L17"/>
  <c r="L8" i="3"/>
  <c r="L9"/>
  <c r="L10"/>
  <c r="L11"/>
  <c r="G20" i="2"/>
  <c r="G14" i="3"/>
  <c r="F8" i="4"/>
  <c r="K8" s="1"/>
  <c r="F9"/>
  <c r="F10"/>
  <c r="F12"/>
  <c r="F14"/>
  <c r="F15"/>
  <c r="H18"/>
  <c r="E8"/>
  <c r="J8" s="1"/>
  <c r="E9"/>
  <c r="J9" s="1"/>
  <c r="E10"/>
  <c r="J10" s="1"/>
  <c r="E12"/>
  <c r="J12" s="1"/>
  <c r="E14"/>
  <c r="J14" s="1"/>
  <c r="E15"/>
  <c r="J15" s="1"/>
  <c r="K9"/>
  <c r="K12"/>
  <c r="K14"/>
  <c r="K15"/>
  <c r="I14" i="3"/>
  <c r="K9"/>
  <c r="K11"/>
  <c r="F11" i="4"/>
  <c r="D17"/>
  <c r="F13"/>
  <c r="K13" s="1"/>
  <c r="E13"/>
  <c r="E11"/>
  <c r="J11" s="1"/>
  <c r="E7"/>
  <c r="J7" s="1"/>
  <c r="K11"/>
  <c r="J13"/>
  <c r="F11" i="3"/>
  <c r="F10"/>
  <c r="K10" s="1"/>
  <c r="F9"/>
  <c r="F8"/>
  <c r="K8" s="1"/>
  <c r="K14" s="1"/>
  <c r="E13"/>
  <c r="D13"/>
  <c r="D19" i="2"/>
  <c r="C19"/>
  <c r="H17" i="4"/>
  <c r="C17"/>
  <c r="B17"/>
  <c r="I13" i="3"/>
  <c r="H13"/>
  <c r="G13"/>
  <c r="C13"/>
  <c r="B13"/>
  <c r="I19" i="2"/>
  <c r="H19"/>
  <c r="F19"/>
  <c r="E19"/>
  <c r="B19"/>
  <c r="F18" i="4" l="1"/>
  <c r="K10"/>
  <c r="E17"/>
  <c r="L14" i="3"/>
  <c r="L20" i="2"/>
  <c r="G19"/>
  <c r="K20"/>
  <c r="F17" i="4"/>
  <c r="F13" i="3"/>
  <c r="K7" i="4"/>
  <c r="K18" s="1"/>
</calcChain>
</file>

<file path=xl/sharedStrings.xml><?xml version="1.0" encoding="utf-8"?>
<sst xmlns="http://schemas.openxmlformats.org/spreadsheetml/2006/main" count="106" uniqueCount="53">
  <si>
    <t>Table 1</t>
  </si>
  <si>
    <t>Transition Program for Equipment Manufacturers</t>
  </si>
  <si>
    <t>Annual Burden and Cost for Equipment Manufacturers</t>
  </si>
  <si>
    <t>Hours and cost</t>
  </si>
  <si>
    <t>Total hours and cost</t>
  </si>
  <si>
    <t>Information Collection              Activity</t>
  </si>
  <si>
    <t>Respon.    hr/yr</t>
  </si>
  <si>
    <t>Labor       cost/yr</t>
  </si>
  <si>
    <t>Capital Startup      Cost</t>
  </si>
  <si>
    <t>Number of Respon.</t>
  </si>
  <si>
    <t>Total        hr/yr</t>
  </si>
  <si>
    <t>Total               cost/yr</t>
  </si>
  <si>
    <t>Review of regulations, contact EPA for guidance</t>
  </si>
  <si>
    <t>Select an allowance</t>
  </si>
  <si>
    <t>Prepare and send letter to engine manufacturer</t>
  </si>
  <si>
    <t>Keep track of exempt equipment/gather information</t>
  </si>
  <si>
    <t>Develop and submit final calculations</t>
  </si>
  <si>
    <t>Recordkeeping</t>
  </si>
  <si>
    <t>Total per respondent</t>
  </si>
  <si>
    <t>N/A</t>
  </si>
  <si>
    <t>Total for the industry</t>
  </si>
  <si>
    <t>Table 2</t>
  </si>
  <si>
    <t>Annual Burden and Cost for Engine Manufacturers</t>
  </si>
  <si>
    <t>Keep track of engines to be used in exempt equipment/gather information</t>
  </si>
  <si>
    <t>Develop and submit reports</t>
  </si>
  <si>
    <t>Annual Agency Burden and Cost</t>
  </si>
  <si>
    <t>Hours and cost per application</t>
  </si>
  <si>
    <t>O &amp; M      Cost(1)</t>
  </si>
  <si>
    <t>Review regulations</t>
  </si>
  <si>
    <t>Answer respondents' questions</t>
  </si>
  <si>
    <t>Review information submitted by OEMs and engine manufacturers</t>
  </si>
  <si>
    <t>Process reports and verify compliance</t>
  </si>
  <si>
    <t>Set up a database</t>
  </si>
  <si>
    <t>Store information received from OEMs and engine manufacturers</t>
  </si>
  <si>
    <t>Process hardship relief requests</t>
  </si>
  <si>
    <t>Investigate possible noncompliance</t>
  </si>
  <si>
    <t>(1) See section 6 ( c ) for details.</t>
  </si>
  <si>
    <t>Develop guidance</t>
  </si>
  <si>
    <t>Table 4</t>
  </si>
  <si>
    <t>Post Bonds (foreign OEMs only)</t>
  </si>
  <si>
    <t>O &amp; M Cost (1)</t>
  </si>
  <si>
    <t>(1)  See section 6(b)(ii) for details.</t>
  </si>
  <si>
    <t>Apply for a Bond Waiver (if applicable)</t>
  </si>
  <si>
    <t>Apply for hardship relief (if applicable)(2)</t>
  </si>
  <si>
    <t>(2) Applying for hardship relief is a one time event; therefore, burden and expenses have been annualized.</t>
  </si>
  <si>
    <t>Notify EPA of participation (2)</t>
  </si>
  <si>
    <t>Engineer @77.18/hr</t>
  </si>
  <si>
    <t>Manager @ $107.33/hr</t>
  </si>
  <si>
    <t>Legal @ $137.87/hr</t>
  </si>
  <si>
    <t>Clerical@ $35.47/hr</t>
  </si>
  <si>
    <t>Attorney ($81.90/hr)</t>
  </si>
  <si>
    <t>Engineer ($72.82/hr)</t>
  </si>
  <si>
    <t>Manager ($94.88/hr)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</si>
</sst>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7">
    <font>
      <sz val="10"/>
      <name val="Arial"/>
    </font>
    <font>
      <sz val="10"/>
      <name val="Arial"/>
    </font>
    <font>
      <sz val="8"/>
      <name val="Arial"/>
    </font>
    <font>
      <u/>
      <sz val="10"/>
      <color indexed="39"/>
      <name val="Arial"/>
    </font>
    <font>
      <sz val="8"/>
      <name val="Arial"/>
      <family val="2"/>
    </font>
    <font>
      <sz val="12"/>
      <name val="Arial"/>
    </font>
    <font>
      <sz val="12"/>
      <color indexed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Font="0" applyFill="0" applyBorder="0" applyAlignment="0" applyProtection="0">
      <alignment vertical="top"/>
    </xf>
    <xf numFmtId="0" fontId="5" fillId="0" borderId="0">
      <alignment vertical="top"/>
    </xf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0" xfId="1" applyNumberFormat="1" applyFont="1"/>
    <xf numFmtId="165" fontId="0" fillId="0" borderId="1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1" xfId="1" applyNumberFormat="1" applyFont="1" applyBorder="1" applyAlignment="1">
      <alignment horizontal="right"/>
    </xf>
    <xf numFmtId="0" fontId="0" fillId="0" borderId="2" xfId="1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0" fillId="0" borderId="2" xfId="1" applyNumberFormat="1" applyFont="1" applyBorder="1"/>
    <xf numFmtId="0" fontId="0" fillId="0" borderId="0" xfId="1" applyNumberFormat="1" applyFont="1"/>
    <xf numFmtId="0" fontId="0" fillId="0" borderId="0" xfId="0" applyBorder="1"/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wrapText="1"/>
    </xf>
    <xf numFmtId="1" fontId="0" fillId="0" borderId="0" xfId="0" applyNumberFormat="1" applyBorder="1"/>
    <xf numFmtId="0" fontId="0" fillId="0" borderId="5" xfId="0" applyBorder="1" applyAlignment="1">
      <alignment wrapText="1"/>
    </xf>
    <xf numFmtId="165" fontId="0" fillId="0" borderId="5" xfId="1" applyNumberFormat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0" fontId="0" fillId="0" borderId="4" xfId="0" applyBorder="1"/>
    <xf numFmtId="0" fontId="4" fillId="0" borderId="1" xfId="4" applyFont="1" applyFill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/>
    <xf numFmtId="3" fontId="1" fillId="0" borderId="2" xfId="0" applyNumberFormat="1" applyFont="1" applyBorder="1" applyAlignment="1">
      <alignment horizontal="right"/>
    </xf>
    <xf numFmtId="166" fontId="0" fillId="0" borderId="0" xfId="2" applyNumberFormat="1" applyFont="1"/>
    <xf numFmtId="0" fontId="0" fillId="0" borderId="0" xfId="0" applyNumberFormat="1" applyFont="1" applyAlignment="1"/>
    <xf numFmtId="0" fontId="6" fillId="0" borderId="0" xfId="0" applyNumberFormat="1" applyFont="1" applyAlignment="1"/>
    <xf numFmtId="4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top"/>
    </xf>
    <xf numFmtId="166" fontId="1" fillId="0" borderId="3" xfId="2" applyNumberFormat="1" applyFont="1" applyBorder="1" applyAlignment="1">
      <alignment horizontal="right"/>
    </xf>
    <xf numFmtId="166" fontId="1" fillId="0" borderId="2" xfId="2" applyNumberFormat="1" applyFont="1" applyFill="1" applyBorder="1" applyAlignment="1">
      <alignment horizontal="right"/>
    </xf>
    <xf numFmtId="166" fontId="0" fillId="0" borderId="0" xfId="2" applyNumberFormat="1" applyFont="1" applyAlignment="1">
      <alignment horizontal="right"/>
    </xf>
    <xf numFmtId="166" fontId="0" fillId="0" borderId="1" xfId="2" applyNumberFormat="1" applyFont="1" applyBorder="1" applyAlignment="1">
      <alignment horizontal="right"/>
    </xf>
    <xf numFmtId="166" fontId="0" fillId="0" borderId="1" xfId="2" applyNumberFormat="1" applyFont="1" applyFill="1" applyBorder="1" applyAlignment="1">
      <alignment horizontal="right"/>
    </xf>
    <xf numFmtId="166" fontId="0" fillId="0" borderId="2" xfId="2" applyNumberFormat="1" applyFont="1" applyBorder="1" applyAlignment="1">
      <alignment horizontal="right"/>
    </xf>
    <xf numFmtId="166" fontId="0" fillId="0" borderId="1" xfId="2" applyNumberFormat="1" applyFont="1" applyBorder="1"/>
    <xf numFmtId="0" fontId="0" fillId="0" borderId="2" xfId="1" applyNumberFormat="1" applyFont="1" applyFill="1" applyBorder="1" applyAlignment="1">
      <alignment horizontal="right"/>
    </xf>
    <xf numFmtId="166" fontId="0" fillId="0" borderId="2" xfId="2" applyNumberFormat="1" applyFont="1" applyFill="1" applyBorder="1" applyAlignment="1">
      <alignment horizontal="right"/>
    </xf>
    <xf numFmtId="166" fontId="0" fillId="0" borderId="1" xfId="2" applyNumberFormat="1" applyFont="1" applyBorder="1" applyAlignment="1">
      <alignment horizontal="center" wrapText="1"/>
    </xf>
    <xf numFmtId="0" fontId="0" fillId="0" borderId="0" xfId="0" applyFill="1" applyBorder="1" applyAlignment="1"/>
    <xf numFmtId="0" fontId="0" fillId="0" borderId="3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166" fontId="0" fillId="0" borderId="1" xfId="2" applyNumberFormat="1" applyFont="1" applyFill="1" applyBorder="1"/>
    <xf numFmtId="166" fontId="0" fillId="0" borderId="2" xfId="2" applyNumberFormat="1" applyFont="1" applyBorder="1"/>
    <xf numFmtId="166" fontId="0" fillId="0" borderId="2" xfId="2" applyNumberFormat="1" applyFont="1" applyFill="1" applyBorder="1"/>
    <xf numFmtId="165" fontId="0" fillId="0" borderId="0" xfId="0" applyNumberFormat="1"/>
    <xf numFmtId="166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1722 Marine SI table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erical@%20$35.47/h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lerical@%20$35.47/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topLeftCell="A7" workbookViewId="0">
      <selection activeCell="N16" sqref="N16:O22"/>
    </sheetView>
  </sheetViews>
  <sheetFormatPr defaultColWidth="9.140625" defaultRowHeight="12.75"/>
  <cols>
    <col min="1" max="1" width="20.140625" customWidth="1"/>
    <col min="2" max="2" width="10.140625" customWidth="1"/>
    <col min="3" max="3" width="9.85546875" customWidth="1"/>
    <col min="4" max="4" width="10.28515625" customWidth="1"/>
    <col min="5" max="6" width="9.28515625" bestFit="1" customWidth="1"/>
    <col min="7" max="7" width="13.42578125" customWidth="1"/>
    <col min="8" max="8" width="9.28515625" bestFit="1" customWidth="1"/>
    <col min="9" max="9" width="12.28515625" style="35" bestFit="1" customWidth="1"/>
    <col min="10" max="10" width="9.28515625" bestFit="1" customWidth="1"/>
    <col min="11" max="11" width="9.28515625" customWidth="1"/>
    <col min="12" max="12" width="12.140625" customWidth="1"/>
    <col min="14" max="14" width="11.28515625" bestFit="1" customWidth="1"/>
  </cols>
  <sheetData>
    <row r="1" spans="1:1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5" spans="1:13">
      <c r="B5" s="60" t="s">
        <v>3</v>
      </c>
      <c r="C5" s="61"/>
      <c r="D5" s="61"/>
      <c r="E5" s="61"/>
      <c r="F5" s="61"/>
      <c r="G5" s="61"/>
      <c r="H5" s="61"/>
      <c r="I5" s="62"/>
      <c r="J5" s="60" t="s">
        <v>4</v>
      </c>
      <c r="K5" s="61"/>
      <c r="L5" s="62"/>
    </row>
    <row r="6" spans="1:13" ht="38.25">
      <c r="A6" s="5" t="s">
        <v>5</v>
      </c>
      <c r="B6" s="52" t="s">
        <v>46</v>
      </c>
      <c r="C6" s="53" t="s">
        <v>47</v>
      </c>
      <c r="D6" s="53" t="s">
        <v>48</v>
      </c>
      <c r="E6" s="54" t="s">
        <v>49</v>
      </c>
      <c r="F6" s="3" t="s">
        <v>6</v>
      </c>
      <c r="G6" s="3" t="s">
        <v>7</v>
      </c>
      <c r="H6" s="3" t="s">
        <v>8</v>
      </c>
      <c r="I6" s="50" t="s">
        <v>40</v>
      </c>
      <c r="J6" s="3" t="s">
        <v>9</v>
      </c>
      <c r="K6" s="3" t="s">
        <v>10</v>
      </c>
      <c r="L6" s="3" t="s">
        <v>11</v>
      </c>
      <c r="M6" s="4"/>
    </row>
    <row r="7" spans="1:13">
      <c r="A7" s="5"/>
      <c r="B7" s="6"/>
      <c r="C7" s="6"/>
      <c r="D7" s="6"/>
      <c r="E7" s="6"/>
      <c r="F7" s="6"/>
      <c r="G7" s="6"/>
      <c r="H7" s="6"/>
      <c r="I7" s="47"/>
      <c r="J7" s="6"/>
      <c r="K7" s="6"/>
      <c r="L7" s="6"/>
    </row>
    <row r="8" spans="1:13" ht="38.25">
      <c r="A8" s="5" t="s">
        <v>12</v>
      </c>
      <c r="B8" s="14">
        <v>12</v>
      </c>
      <c r="C8" s="14">
        <v>5</v>
      </c>
      <c r="D8" s="14">
        <v>5</v>
      </c>
      <c r="E8" s="14">
        <v>1</v>
      </c>
      <c r="F8" s="14">
        <f>B8+C8+D8+E8</f>
        <v>23</v>
      </c>
      <c r="G8" s="41">
        <f>(B8*77.18)+(C8*107.33)+(D8*137.87)+(E8*35.45)</f>
        <v>2187.6099999999997</v>
      </c>
      <c r="H8" s="14">
        <v>0</v>
      </c>
      <c r="I8" s="44">
        <v>17</v>
      </c>
      <c r="J8" s="14">
        <v>375</v>
      </c>
      <c r="K8" s="14">
        <f>F8*J8</f>
        <v>8625</v>
      </c>
      <c r="L8" s="44">
        <f>(G8+H8+I8)*J8</f>
        <v>826728.74999999988</v>
      </c>
    </row>
    <row r="9" spans="1:13">
      <c r="A9" s="5" t="s">
        <v>13</v>
      </c>
      <c r="B9" s="14">
        <v>3</v>
      </c>
      <c r="C9" s="14">
        <v>5</v>
      </c>
      <c r="D9" s="14">
        <v>3</v>
      </c>
      <c r="E9" s="14">
        <v>0</v>
      </c>
      <c r="F9" s="14">
        <f t="shared" ref="F9:F17" si="0">B9+C9+D9+E9</f>
        <v>11</v>
      </c>
      <c r="G9" s="41">
        <f t="shared" ref="G9:G17" si="1">(B9*77.18)+(C9*107.33)+(D9*137.87)+(E9*35.45)</f>
        <v>1181.8000000000002</v>
      </c>
      <c r="H9" s="14">
        <v>0</v>
      </c>
      <c r="I9" s="44">
        <v>0</v>
      </c>
      <c r="J9" s="14">
        <v>375</v>
      </c>
      <c r="K9" s="14">
        <f t="shared" ref="K9:K17" si="2">F9*J9</f>
        <v>4125</v>
      </c>
      <c r="L9" s="45">
        <f t="shared" ref="L9:L17" si="3">(G9+H9+I9)*J9</f>
        <v>443175.00000000006</v>
      </c>
    </row>
    <row r="10" spans="1:13" ht="31.5" customHeight="1">
      <c r="A10" s="5" t="s">
        <v>43</v>
      </c>
      <c r="B10" s="14">
        <v>6</v>
      </c>
      <c r="C10" s="14">
        <v>2</v>
      </c>
      <c r="D10" s="14">
        <v>1.5</v>
      </c>
      <c r="E10" s="14">
        <v>0.5</v>
      </c>
      <c r="F10" s="14">
        <f t="shared" si="0"/>
        <v>10</v>
      </c>
      <c r="G10" s="41">
        <f t="shared" si="1"/>
        <v>902.2700000000001</v>
      </c>
      <c r="H10" s="14">
        <v>0</v>
      </c>
      <c r="I10" s="44">
        <v>7</v>
      </c>
      <c r="J10" s="14">
        <v>5</v>
      </c>
      <c r="K10" s="14">
        <f>F10*J10</f>
        <v>50</v>
      </c>
      <c r="L10" s="44">
        <f>(G10+H10+I10)*J10</f>
        <v>4546.3500000000004</v>
      </c>
    </row>
    <row r="11" spans="1:13" ht="25.5">
      <c r="A11" s="5" t="s">
        <v>45</v>
      </c>
      <c r="B11" s="14">
        <v>1</v>
      </c>
      <c r="C11" s="14">
        <v>1</v>
      </c>
      <c r="D11" s="14">
        <v>1</v>
      </c>
      <c r="E11" s="14">
        <v>1</v>
      </c>
      <c r="F11" s="14">
        <f t="shared" si="0"/>
        <v>4</v>
      </c>
      <c r="G11" s="41">
        <f t="shared" si="1"/>
        <v>357.83</v>
      </c>
      <c r="H11" s="14">
        <v>0</v>
      </c>
      <c r="I11" s="44">
        <v>5</v>
      </c>
      <c r="J11" s="14">
        <f>J9/3</f>
        <v>125</v>
      </c>
      <c r="K11" s="14">
        <f t="shared" si="2"/>
        <v>500</v>
      </c>
      <c r="L11" s="44">
        <f t="shared" si="3"/>
        <v>45353.75</v>
      </c>
    </row>
    <row r="12" spans="1:13" ht="38.25">
      <c r="A12" s="5" t="s">
        <v>14</v>
      </c>
      <c r="B12" s="14">
        <v>5</v>
      </c>
      <c r="C12" s="14">
        <v>1</v>
      </c>
      <c r="D12" s="14">
        <v>0</v>
      </c>
      <c r="E12" s="14">
        <v>1</v>
      </c>
      <c r="F12" s="14">
        <f t="shared" si="0"/>
        <v>7</v>
      </c>
      <c r="G12" s="41">
        <f t="shared" si="1"/>
        <v>528.68000000000006</v>
      </c>
      <c r="H12" s="14">
        <v>0</v>
      </c>
      <c r="I12" s="44">
        <v>3</v>
      </c>
      <c r="J12" s="14">
        <v>375</v>
      </c>
      <c r="K12" s="14">
        <f t="shared" si="2"/>
        <v>2625</v>
      </c>
      <c r="L12" s="44">
        <f>(G12+H12+I12)*J12</f>
        <v>199380.00000000003</v>
      </c>
    </row>
    <row r="13" spans="1:13" ht="25.5">
      <c r="A13" s="5" t="s">
        <v>39</v>
      </c>
      <c r="B13" s="14">
        <v>1</v>
      </c>
      <c r="C13" s="14">
        <v>3</v>
      </c>
      <c r="D13" s="14">
        <v>5</v>
      </c>
      <c r="E13" s="14">
        <v>10</v>
      </c>
      <c r="F13" s="14">
        <f t="shared" si="0"/>
        <v>19</v>
      </c>
      <c r="G13" s="41">
        <f t="shared" si="1"/>
        <v>1443.02</v>
      </c>
      <c r="H13" s="14">
        <v>0</v>
      </c>
      <c r="I13" s="45">
        <f>300*20</f>
        <v>6000</v>
      </c>
      <c r="J13" s="14">
        <v>175</v>
      </c>
      <c r="K13" s="14">
        <f t="shared" si="2"/>
        <v>3325</v>
      </c>
      <c r="L13" s="44">
        <f>(G13+H13+I13)*J13</f>
        <v>1302528.5</v>
      </c>
    </row>
    <row r="14" spans="1:13" ht="25.5">
      <c r="A14" s="5" t="s">
        <v>42</v>
      </c>
      <c r="B14" s="14">
        <v>2</v>
      </c>
      <c r="C14" s="14">
        <v>1</v>
      </c>
      <c r="D14" s="14">
        <v>0</v>
      </c>
      <c r="E14" s="14">
        <v>0</v>
      </c>
      <c r="F14" s="14">
        <f t="shared" si="0"/>
        <v>3</v>
      </c>
      <c r="G14" s="41">
        <f t="shared" si="1"/>
        <v>261.69</v>
      </c>
      <c r="H14" s="14">
        <v>0</v>
      </c>
      <c r="I14" s="44">
        <v>0</v>
      </c>
      <c r="J14" s="14">
        <v>10</v>
      </c>
      <c r="K14" s="14">
        <f t="shared" si="2"/>
        <v>30</v>
      </c>
      <c r="L14" s="44">
        <f>(G14+H14+I14)*J14</f>
        <v>2616.9</v>
      </c>
    </row>
    <row r="15" spans="1:13" ht="38.25">
      <c r="A15" s="5" t="s">
        <v>15</v>
      </c>
      <c r="B15" s="14">
        <v>10</v>
      </c>
      <c r="C15" s="14">
        <v>5</v>
      </c>
      <c r="D15" s="14">
        <v>2</v>
      </c>
      <c r="E15" s="14">
        <v>25</v>
      </c>
      <c r="F15" s="14">
        <f t="shared" si="0"/>
        <v>42</v>
      </c>
      <c r="G15" s="41">
        <f t="shared" si="1"/>
        <v>2470.44</v>
      </c>
      <c r="H15" s="14">
        <v>0</v>
      </c>
      <c r="I15" s="44">
        <v>5</v>
      </c>
      <c r="J15" s="14">
        <v>375</v>
      </c>
      <c r="K15" s="14">
        <f t="shared" si="2"/>
        <v>15750</v>
      </c>
      <c r="L15" s="44">
        <f t="shared" si="3"/>
        <v>928290</v>
      </c>
    </row>
    <row r="16" spans="1:13" ht="25.5">
      <c r="A16" s="5" t="s">
        <v>16</v>
      </c>
      <c r="B16" s="14">
        <v>5</v>
      </c>
      <c r="C16" s="14">
        <v>1</v>
      </c>
      <c r="D16" s="14">
        <v>0</v>
      </c>
      <c r="E16" s="14">
        <v>3</v>
      </c>
      <c r="F16" s="14">
        <f t="shared" si="0"/>
        <v>9</v>
      </c>
      <c r="G16" s="41">
        <f t="shared" si="1"/>
        <v>599.58000000000004</v>
      </c>
      <c r="H16" s="14">
        <v>0</v>
      </c>
      <c r="I16" s="44">
        <v>3</v>
      </c>
      <c r="J16" s="14">
        <v>25</v>
      </c>
      <c r="K16" s="14">
        <f t="shared" si="2"/>
        <v>225</v>
      </c>
      <c r="L16" s="44">
        <f t="shared" si="3"/>
        <v>15064.500000000002</v>
      </c>
    </row>
    <row r="17" spans="1:14" ht="18" customHeight="1" thickBot="1">
      <c r="A17" s="7" t="s">
        <v>17</v>
      </c>
      <c r="B17" s="15">
        <v>2</v>
      </c>
      <c r="C17" s="15">
        <v>0</v>
      </c>
      <c r="D17" s="15">
        <v>1</v>
      </c>
      <c r="E17" s="15">
        <v>10</v>
      </c>
      <c r="F17" s="48">
        <f t="shared" si="0"/>
        <v>13</v>
      </c>
      <c r="G17" s="42">
        <f t="shared" si="1"/>
        <v>646.73</v>
      </c>
      <c r="H17" s="48">
        <v>0</v>
      </c>
      <c r="I17" s="49">
        <v>5</v>
      </c>
      <c r="J17" s="48">
        <v>80</v>
      </c>
      <c r="K17" s="15">
        <f t="shared" si="2"/>
        <v>1040</v>
      </c>
      <c r="L17" s="46">
        <f t="shared" si="3"/>
        <v>52138.400000000001</v>
      </c>
    </row>
    <row r="18" spans="1:14" ht="13.5" thickTop="1">
      <c r="A18" s="1"/>
      <c r="B18" s="13"/>
      <c r="C18" s="13"/>
      <c r="D18" s="13"/>
      <c r="E18" s="13"/>
      <c r="F18" s="13"/>
      <c r="G18" s="43"/>
      <c r="H18" s="13"/>
      <c r="I18" s="43"/>
      <c r="J18" s="13"/>
      <c r="K18" s="13"/>
      <c r="L18" s="43"/>
      <c r="N18" s="58"/>
    </row>
    <row r="19" spans="1:14">
      <c r="A19" s="5" t="s">
        <v>18</v>
      </c>
      <c r="B19" s="12">
        <f t="shared" ref="B19:I19" si="4">SUM(B8:B17)</f>
        <v>47</v>
      </c>
      <c r="C19" s="12">
        <f t="shared" si="4"/>
        <v>24</v>
      </c>
      <c r="D19" s="12">
        <f t="shared" si="4"/>
        <v>18.5</v>
      </c>
      <c r="E19" s="12">
        <f t="shared" si="4"/>
        <v>51.5</v>
      </c>
      <c r="F19" s="12">
        <f t="shared" si="4"/>
        <v>141</v>
      </c>
      <c r="G19" s="44">
        <f t="shared" si="4"/>
        <v>10579.65</v>
      </c>
      <c r="H19" s="14">
        <f t="shared" si="4"/>
        <v>0</v>
      </c>
      <c r="I19" s="44">
        <f t="shared" si="4"/>
        <v>6045</v>
      </c>
      <c r="J19" s="12" t="s">
        <v>19</v>
      </c>
      <c r="K19" s="12" t="s">
        <v>19</v>
      </c>
      <c r="L19" s="44" t="s">
        <v>19</v>
      </c>
      <c r="N19" s="58"/>
    </row>
    <row r="20" spans="1:14">
      <c r="A20" s="5" t="s">
        <v>20</v>
      </c>
      <c r="B20" s="12" t="s">
        <v>19</v>
      </c>
      <c r="C20" s="12" t="s">
        <v>19</v>
      </c>
      <c r="D20" s="12" t="s">
        <v>19</v>
      </c>
      <c r="E20" s="12" t="s">
        <v>19</v>
      </c>
      <c r="F20" s="12" t="s">
        <v>19</v>
      </c>
      <c r="G20" s="44">
        <f>SUMPRODUCT(G8:G17,J8:J17)</f>
        <v>2759312.15</v>
      </c>
      <c r="H20" s="14">
        <v>0</v>
      </c>
      <c r="I20" s="44">
        <f>SUMPRODUCT(I8:I17,J8:J17)</f>
        <v>1060510</v>
      </c>
      <c r="J20" s="12">
        <v>375</v>
      </c>
      <c r="K20" s="12">
        <f>SUM(K8:K17)</f>
        <v>36295</v>
      </c>
      <c r="L20" s="44">
        <f>SUM(L8:L17)</f>
        <v>3819822.15</v>
      </c>
      <c r="N20" s="59"/>
    </row>
    <row r="21" spans="1:14">
      <c r="N21" s="59"/>
    </row>
    <row r="22" spans="1:14">
      <c r="A22" t="s">
        <v>41</v>
      </c>
      <c r="N22" s="59"/>
    </row>
    <row r="23" spans="1:14">
      <c r="A23" s="51" t="s">
        <v>44</v>
      </c>
    </row>
    <row r="25" spans="1:14" ht="15">
      <c r="B25" s="23"/>
      <c r="C25" s="36"/>
      <c r="D25" s="36"/>
      <c r="E25" s="37"/>
      <c r="F25" s="37"/>
      <c r="G25" s="38"/>
    </row>
    <row r="26" spans="1:14" ht="15">
      <c r="B26" s="37"/>
      <c r="C26" s="36"/>
      <c r="D26" s="36"/>
      <c r="E26" s="37"/>
      <c r="F26" s="40"/>
      <c r="G26" s="38"/>
    </row>
    <row r="27" spans="1:14" ht="15">
      <c r="B27" s="37"/>
      <c r="C27" s="36"/>
      <c r="D27" s="36"/>
      <c r="E27" s="37"/>
      <c r="F27" s="39"/>
      <c r="G27" s="38"/>
    </row>
  </sheetData>
  <mergeCells count="5">
    <mergeCell ref="B5:I5"/>
    <mergeCell ref="J5:L5"/>
    <mergeCell ref="A1:L1"/>
    <mergeCell ref="A2:L2"/>
    <mergeCell ref="A3:L3"/>
  </mergeCells>
  <phoneticPr fontId="2" type="noConversion"/>
  <hyperlinks>
    <hyperlink ref="E6" r:id="rId1"/>
  </hyperlinks>
  <printOptions horizontalCentered="1" verticalCentered="1"/>
  <pageMargins left="0.75" right="0.75" top="1" bottom="1" header="0.5" footer="0.5"/>
  <pageSetup scale="8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workbookViewId="0">
      <selection activeCell="A11" sqref="A8:A11"/>
    </sheetView>
  </sheetViews>
  <sheetFormatPr defaultColWidth="9.140625" defaultRowHeight="12.75"/>
  <cols>
    <col min="1" max="1" width="15.42578125" customWidth="1"/>
    <col min="2" max="2" width="10.85546875" customWidth="1"/>
    <col min="3" max="3" width="9.42578125" bestFit="1" customWidth="1"/>
    <col min="4" max="4" width="7.85546875" customWidth="1"/>
    <col min="5" max="6" width="9.42578125" bestFit="1" customWidth="1"/>
    <col min="7" max="7" width="10.28515625" bestFit="1" customWidth="1"/>
    <col min="8" max="11" width="9.42578125" bestFit="1" customWidth="1"/>
    <col min="12" max="12" width="11.5703125" bestFit="1" customWidth="1"/>
  </cols>
  <sheetData>
    <row r="1" spans="1:13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>
      <c r="A3" s="63" t="s">
        <v>22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5" spans="1:13">
      <c r="B5" s="60" t="s">
        <v>3</v>
      </c>
      <c r="C5" s="61"/>
      <c r="D5" s="61"/>
      <c r="E5" s="61"/>
      <c r="F5" s="61"/>
      <c r="G5" s="61"/>
      <c r="H5" s="61"/>
      <c r="I5" s="62"/>
      <c r="J5" s="60" t="s">
        <v>4</v>
      </c>
      <c r="K5" s="61"/>
      <c r="L5" s="62"/>
    </row>
    <row r="6" spans="1:13" ht="51">
      <c r="A6" s="5" t="s">
        <v>5</v>
      </c>
      <c r="B6" s="52" t="s">
        <v>46</v>
      </c>
      <c r="C6" s="53" t="s">
        <v>47</v>
      </c>
      <c r="D6" s="53" t="s">
        <v>48</v>
      </c>
      <c r="E6" s="54" t="s">
        <v>49</v>
      </c>
      <c r="F6" s="3" t="s">
        <v>6</v>
      </c>
      <c r="G6" s="3" t="s">
        <v>7</v>
      </c>
      <c r="H6" s="3" t="s">
        <v>8</v>
      </c>
      <c r="I6" s="3" t="s">
        <v>27</v>
      </c>
      <c r="J6" s="3" t="s">
        <v>9</v>
      </c>
      <c r="K6" s="3" t="s">
        <v>10</v>
      </c>
      <c r="L6" s="3" t="s">
        <v>11</v>
      </c>
      <c r="M6" s="2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3" ht="51">
      <c r="A8" s="5" t="s">
        <v>12</v>
      </c>
      <c r="B8" s="20">
        <v>40</v>
      </c>
      <c r="C8" s="20">
        <v>5</v>
      </c>
      <c r="D8" s="20">
        <v>5</v>
      </c>
      <c r="E8" s="20">
        <v>0</v>
      </c>
      <c r="F8" s="20">
        <f>B8+C8+D8+E8</f>
        <v>50</v>
      </c>
      <c r="G8" s="41">
        <f>(B8*77.18)+(C8*107.33)+(D8*137.87)+(E8*35.45)</f>
        <v>4313.2000000000007</v>
      </c>
      <c r="H8" s="20">
        <v>0</v>
      </c>
      <c r="I8" s="20">
        <v>17</v>
      </c>
      <c r="J8" s="20">
        <v>30</v>
      </c>
      <c r="K8" s="20">
        <f>F8*J8</f>
        <v>1500</v>
      </c>
      <c r="L8" s="9">
        <f>(G8+H8+I8)*J8</f>
        <v>129906.00000000003</v>
      </c>
    </row>
    <row r="9" spans="1:13" ht="63.75">
      <c r="A9" s="5" t="s">
        <v>23</v>
      </c>
      <c r="B9" s="20">
        <v>20</v>
      </c>
      <c r="C9" s="20">
        <v>7</v>
      </c>
      <c r="D9" s="20">
        <v>0</v>
      </c>
      <c r="E9" s="20">
        <v>35</v>
      </c>
      <c r="F9" s="20">
        <f>B9+C9+D9+E9</f>
        <v>62</v>
      </c>
      <c r="G9" s="16">
        <f>(B9*77.18)+(C9*107.33)+(D9*137.87)+(E9*35.45)</f>
        <v>3535.66</v>
      </c>
      <c r="H9" s="20">
        <v>0</v>
      </c>
      <c r="I9" s="20">
        <v>5</v>
      </c>
      <c r="J9" s="20">
        <v>30</v>
      </c>
      <c r="K9" s="20">
        <f>F9*J9</f>
        <v>1860</v>
      </c>
      <c r="L9" s="9">
        <f>(G9+H9+I9)*J9</f>
        <v>106219.79999999999</v>
      </c>
    </row>
    <row r="10" spans="1:13" ht="25.5">
      <c r="A10" s="5" t="s">
        <v>24</v>
      </c>
      <c r="B10" s="20">
        <v>5</v>
      </c>
      <c r="C10" s="20">
        <v>3</v>
      </c>
      <c r="D10" s="20">
        <v>0</v>
      </c>
      <c r="E10" s="20">
        <v>3</v>
      </c>
      <c r="F10" s="20">
        <f>B10+C10+D10+E10</f>
        <v>11</v>
      </c>
      <c r="G10" s="16">
        <f>(B10*77.18)+(C10*107.33)+(D10*137.87)+(E10*35.45)</f>
        <v>814.24000000000012</v>
      </c>
      <c r="H10" s="20">
        <v>0</v>
      </c>
      <c r="I10" s="20">
        <v>3</v>
      </c>
      <c r="J10" s="20">
        <v>30</v>
      </c>
      <c r="K10" s="20">
        <f>F10*J10</f>
        <v>330</v>
      </c>
      <c r="L10" s="9">
        <f>(G10+H10+I10)*J10</f>
        <v>24517.200000000004</v>
      </c>
    </row>
    <row r="11" spans="1:13" ht="13.5" thickBot="1">
      <c r="A11" s="7" t="s">
        <v>17</v>
      </c>
      <c r="B11" s="21">
        <v>1.5</v>
      </c>
      <c r="C11" s="21">
        <v>0</v>
      </c>
      <c r="D11" s="21">
        <v>0</v>
      </c>
      <c r="E11" s="21">
        <v>2</v>
      </c>
      <c r="F11" s="21">
        <f>B11+C11+D11+E11</f>
        <v>3.5</v>
      </c>
      <c r="G11" s="34">
        <f>(B11*77.18)+(C11*107.33)+(D11*137.87)+(E11*35.45)</f>
        <v>186.67000000000002</v>
      </c>
      <c r="H11" s="21">
        <v>0</v>
      </c>
      <c r="I11" s="21">
        <v>13</v>
      </c>
      <c r="J11" s="21">
        <v>30</v>
      </c>
      <c r="K11" s="21">
        <f>F11*J11</f>
        <v>105</v>
      </c>
      <c r="L11" s="10">
        <f>(G11+H11+I11)*J11</f>
        <v>5990.1</v>
      </c>
    </row>
    <row r="12" spans="1:13" ht="13.5" thickTop="1">
      <c r="A12" s="1"/>
      <c r="B12" s="22"/>
      <c r="C12" s="22"/>
      <c r="D12" s="22"/>
      <c r="E12" s="22"/>
      <c r="F12" s="22"/>
      <c r="G12" s="11"/>
      <c r="H12" s="22"/>
      <c r="I12" s="22"/>
      <c r="J12" s="22"/>
      <c r="K12" s="22"/>
      <c r="L12" s="11"/>
    </row>
    <row r="13" spans="1:13" ht="25.5">
      <c r="A13" s="17" t="s">
        <v>18</v>
      </c>
      <c r="B13" s="14">
        <f t="shared" ref="B13:I13" si="0">SUM(B8:B11)</f>
        <v>66.5</v>
      </c>
      <c r="C13" s="14">
        <f t="shared" si="0"/>
        <v>15</v>
      </c>
      <c r="D13" s="14">
        <f>SUM(D8:D11)</f>
        <v>5</v>
      </c>
      <c r="E13" s="14">
        <f>SUM(E8:E11)</f>
        <v>40</v>
      </c>
      <c r="F13" s="14">
        <f>SUM(F8:F11)</f>
        <v>126.5</v>
      </c>
      <c r="G13" s="12">
        <f t="shared" si="0"/>
        <v>8849.77</v>
      </c>
      <c r="H13" s="14">
        <f t="shared" si="0"/>
        <v>0</v>
      </c>
      <c r="I13" s="14">
        <f t="shared" si="0"/>
        <v>38</v>
      </c>
      <c r="J13" s="14" t="s">
        <v>19</v>
      </c>
      <c r="K13" s="14" t="s">
        <v>19</v>
      </c>
      <c r="L13" s="14" t="s">
        <v>19</v>
      </c>
    </row>
    <row r="14" spans="1:13" ht="25.5">
      <c r="A14" s="17" t="s">
        <v>20</v>
      </c>
      <c r="B14" s="18" t="s">
        <v>19</v>
      </c>
      <c r="C14" s="18" t="s">
        <v>19</v>
      </c>
      <c r="D14" s="18" t="s">
        <v>19</v>
      </c>
      <c r="E14" s="18" t="s">
        <v>19</v>
      </c>
      <c r="F14" s="18" t="s">
        <v>19</v>
      </c>
      <c r="G14" s="19">
        <f>SUMPRODUCT(G8:G11,J8:J11)</f>
        <v>265493.10000000003</v>
      </c>
      <c r="H14" s="18">
        <v>0</v>
      </c>
      <c r="I14" s="19">
        <f>SUMPRODUCT(I8:I11,J8:J11)</f>
        <v>1140</v>
      </c>
      <c r="J14" s="18">
        <v>30</v>
      </c>
      <c r="K14" s="12">
        <f>SUM(K8:K11)</f>
        <v>3795</v>
      </c>
      <c r="L14" s="19">
        <f>SUM(L8:L11)</f>
        <v>266633.10000000003</v>
      </c>
    </row>
    <row r="16" spans="1:13">
      <c r="A16" t="s">
        <v>41</v>
      </c>
    </row>
    <row r="19" spans="2:7" ht="15">
      <c r="B19" s="23"/>
      <c r="C19" s="36"/>
      <c r="D19" s="36"/>
      <c r="E19" s="37"/>
      <c r="F19" s="37"/>
      <c r="G19" s="38"/>
    </row>
    <row r="20" spans="2:7" ht="15">
      <c r="B20" s="37"/>
      <c r="C20" s="36"/>
      <c r="D20" s="36"/>
      <c r="E20" s="37"/>
      <c r="F20" s="40"/>
      <c r="G20" s="38"/>
    </row>
    <row r="21" spans="2:7" ht="15">
      <c r="B21" s="37"/>
      <c r="C21" s="36"/>
      <c r="D21" s="36"/>
      <c r="E21" s="37"/>
      <c r="F21" s="39"/>
      <c r="G21" s="38"/>
    </row>
  </sheetData>
  <mergeCells count="5">
    <mergeCell ref="B5:I5"/>
    <mergeCell ref="J5:L5"/>
    <mergeCell ref="A1:L1"/>
    <mergeCell ref="A2:L2"/>
    <mergeCell ref="A3:L3"/>
  </mergeCells>
  <phoneticPr fontId="2" type="noConversion"/>
  <hyperlinks>
    <hyperlink ref="E6" r:id="rId1"/>
  </hyperlinks>
  <printOptions horizontalCentered="1" verticalCentered="1"/>
  <pageMargins left="0.75" right="0.75" top="1" bottom="1" header="0.5" footer="0.5"/>
  <pageSetup orientation="landscape" verticalDpi="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topLeftCell="A7" workbookViewId="0">
      <selection activeCell="H13" sqref="H13"/>
    </sheetView>
  </sheetViews>
  <sheetFormatPr defaultColWidth="9.140625" defaultRowHeight="12.75"/>
  <cols>
    <col min="1" max="1" width="17.28515625" customWidth="1"/>
    <col min="2" max="2" width="10.140625" customWidth="1"/>
    <col min="3" max="3" width="9.28515625" bestFit="1" customWidth="1"/>
    <col min="4" max="4" width="9.28515625" customWidth="1"/>
    <col min="5" max="5" width="9.28515625" bestFit="1" customWidth="1"/>
    <col min="6" max="6" width="10.28515625" bestFit="1" customWidth="1"/>
    <col min="7" max="9" width="9.28515625" bestFit="1" customWidth="1"/>
    <col min="10" max="10" width="10.7109375" customWidth="1"/>
    <col min="11" max="11" width="11.28515625" bestFit="1" customWidth="1"/>
  </cols>
  <sheetData>
    <row r="1" spans="1:12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>
      <c r="A3" s="63" t="s">
        <v>25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5" spans="1:12">
      <c r="B5" s="64" t="s">
        <v>26</v>
      </c>
      <c r="C5" s="65"/>
      <c r="D5" s="65"/>
      <c r="E5" s="65"/>
      <c r="F5" s="65"/>
      <c r="G5" s="65"/>
      <c r="H5" s="65"/>
      <c r="I5" s="64" t="s">
        <v>4</v>
      </c>
      <c r="J5" s="65"/>
      <c r="K5" s="66"/>
    </row>
    <row r="6" spans="1:12" ht="38.25">
      <c r="A6" s="5" t="s">
        <v>5</v>
      </c>
      <c r="B6" s="31" t="s">
        <v>51</v>
      </c>
      <c r="C6" s="31" t="s">
        <v>50</v>
      </c>
      <c r="D6" s="31" t="s">
        <v>52</v>
      </c>
      <c r="E6" s="3" t="s">
        <v>6</v>
      </c>
      <c r="F6" s="3" t="s">
        <v>7</v>
      </c>
      <c r="G6" s="3" t="s">
        <v>8</v>
      </c>
      <c r="H6" s="3" t="s">
        <v>27</v>
      </c>
      <c r="I6" s="24" t="s">
        <v>9</v>
      </c>
      <c r="J6" s="24" t="s">
        <v>10</v>
      </c>
      <c r="K6" s="24" t="s">
        <v>11</v>
      </c>
      <c r="L6" s="1"/>
    </row>
    <row r="7" spans="1:12">
      <c r="A7" s="5" t="s">
        <v>28</v>
      </c>
      <c r="B7" s="6">
        <v>200</v>
      </c>
      <c r="C7" s="6">
        <v>50</v>
      </c>
      <c r="D7" s="6">
        <v>20</v>
      </c>
      <c r="E7" s="6">
        <f>SUM(B7:D7)</f>
        <v>270</v>
      </c>
      <c r="F7" s="55">
        <f>(B7*72.82)+(C7*81.9)+(D7*94.88)</f>
        <v>20556.599999999999</v>
      </c>
      <c r="G7" s="47">
        <v>0</v>
      </c>
      <c r="H7" s="47">
        <v>0</v>
      </c>
      <c r="I7" s="6">
        <v>1</v>
      </c>
      <c r="J7" s="20">
        <f t="shared" ref="J7:J15" si="0">E7*I7</f>
        <v>270</v>
      </c>
      <c r="K7" s="47">
        <f t="shared" ref="K7:K15" si="1">(F7+G7+H7)*I7</f>
        <v>20556.599999999999</v>
      </c>
    </row>
    <row r="8" spans="1:12">
      <c r="A8" s="5" t="s">
        <v>37</v>
      </c>
      <c r="B8" s="6">
        <v>100</v>
      </c>
      <c r="C8" s="6">
        <v>30</v>
      </c>
      <c r="D8" s="6">
        <v>20</v>
      </c>
      <c r="E8" s="6">
        <f t="shared" ref="E8:E15" si="2">SUM(B8:D8)</f>
        <v>150</v>
      </c>
      <c r="F8" s="47">
        <f t="shared" ref="F8:F15" si="3">(B8*71.02)+(C8*81.56)+(D8*84.61)</f>
        <v>11241</v>
      </c>
      <c r="G8" s="47">
        <v>0</v>
      </c>
      <c r="H8" s="55">
        <v>200</v>
      </c>
      <c r="I8" s="32">
        <v>1</v>
      </c>
      <c r="J8" s="6">
        <f t="shared" si="0"/>
        <v>150</v>
      </c>
      <c r="K8" s="47">
        <f t="shared" si="1"/>
        <v>11441</v>
      </c>
    </row>
    <row r="9" spans="1:12" ht="38.25">
      <c r="A9" s="5" t="s">
        <v>29</v>
      </c>
      <c r="B9" s="6">
        <v>3</v>
      </c>
      <c r="C9" s="6">
        <v>1</v>
      </c>
      <c r="D9" s="6">
        <v>1</v>
      </c>
      <c r="E9" s="6">
        <f t="shared" si="2"/>
        <v>5</v>
      </c>
      <c r="F9" s="47">
        <f t="shared" si="3"/>
        <v>379.23</v>
      </c>
      <c r="G9" s="47">
        <v>0</v>
      </c>
      <c r="H9" s="55">
        <v>2</v>
      </c>
      <c r="I9" s="32">
        <v>375</v>
      </c>
      <c r="J9" s="6">
        <f t="shared" si="0"/>
        <v>1875</v>
      </c>
      <c r="K9" s="47">
        <f t="shared" si="1"/>
        <v>142961.25</v>
      </c>
    </row>
    <row r="10" spans="1:12" ht="51">
      <c r="A10" s="5" t="s">
        <v>30</v>
      </c>
      <c r="B10" s="6">
        <v>2</v>
      </c>
      <c r="C10" s="6">
        <v>0</v>
      </c>
      <c r="D10" s="6">
        <v>0</v>
      </c>
      <c r="E10" s="6">
        <f t="shared" si="2"/>
        <v>2</v>
      </c>
      <c r="F10" s="47">
        <f t="shared" si="3"/>
        <v>142.04</v>
      </c>
      <c r="G10" s="47">
        <v>0</v>
      </c>
      <c r="H10" s="55">
        <v>0</v>
      </c>
      <c r="I10" s="32">
        <v>375</v>
      </c>
      <c r="J10" s="6">
        <f t="shared" si="0"/>
        <v>750</v>
      </c>
      <c r="K10" s="47">
        <f t="shared" si="1"/>
        <v>53265</v>
      </c>
    </row>
    <row r="11" spans="1:12" ht="38.25">
      <c r="A11" s="5" t="s">
        <v>31</v>
      </c>
      <c r="B11" s="6">
        <v>3</v>
      </c>
      <c r="C11" s="6">
        <v>0</v>
      </c>
      <c r="D11" s="6">
        <v>0</v>
      </c>
      <c r="E11" s="6">
        <f t="shared" si="2"/>
        <v>3</v>
      </c>
      <c r="F11" s="47">
        <f t="shared" si="3"/>
        <v>213.06</v>
      </c>
      <c r="G11" s="47">
        <v>0</v>
      </c>
      <c r="H11" s="55">
        <v>2</v>
      </c>
      <c r="I11" s="32">
        <v>375</v>
      </c>
      <c r="J11" s="6">
        <f t="shared" si="0"/>
        <v>1125</v>
      </c>
      <c r="K11" s="47">
        <f t="shared" si="1"/>
        <v>80647.5</v>
      </c>
    </row>
    <row r="12" spans="1:12">
      <c r="A12" s="5" t="s">
        <v>32</v>
      </c>
      <c r="B12" s="6">
        <v>100</v>
      </c>
      <c r="C12" s="6">
        <v>0</v>
      </c>
      <c r="D12" s="6">
        <v>7</v>
      </c>
      <c r="E12" s="6">
        <f t="shared" si="2"/>
        <v>107</v>
      </c>
      <c r="F12" s="47">
        <f t="shared" si="3"/>
        <v>7694.27</v>
      </c>
      <c r="G12" s="47">
        <v>0</v>
      </c>
      <c r="H12" s="55">
        <f>45000/3</f>
        <v>15000</v>
      </c>
      <c r="I12" s="32">
        <v>1</v>
      </c>
      <c r="J12" s="6">
        <f t="shared" si="0"/>
        <v>107</v>
      </c>
      <c r="K12" s="47">
        <f t="shared" si="1"/>
        <v>22694.27</v>
      </c>
    </row>
    <row r="13" spans="1:12" ht="51">
      <c r="A13" s="5" t="s">
        <v>33</v>
      </c>
      <c r="B13" s="6">
        <v>2</v>
      </c>
      <c r="C13" s="6">
        <v>0</v>
      </c>
      <c r="D13" s="6">
        <v>0</v>
      </c>
      <c r="E13" s="6">
        <f t="shared" si="2"/>
        <v>2</v>
      </c>
      <c r="F13" s="47">
        <f t="shared" si="3"/>
        <v>142.04</v>
      </c>
      <c r="G13" s="47">
        <v>0</v>
      </c>
      <c r="H13" s="55">
        <v>2</v>
      </c>
      <c r="I13" s="32">
        <v>375</v>
      </c>
      <c r="J13" s="6">
        <f t="shared" si="0"/>
        <v>750</v>
      </c>
      <c r="K13" s="47">
        <f t="shared" si="1"/>
        <v>54015</v>
      </c>
    </row>
    <row r="14" spans="1:12" ht="25.5">
      <c r="A14" s="5" t="s">
        <v>34</v>
      </c>
      <c r="B14" s="6">
        <v>10</v>
      </c>
      <c r="C14" s="6">
        <v>2</v>
      </c>
      <c r="D14" s="6">
        <v>2</v>
      </c>
      <c r="E14" s="6">
        <f t="shared" si="2"/>
        <v>14</v>
      </c>
      <c r="F14" s="47">
        <f t="shared" si="3"/>
        <v>1042.54</v>
      </c>
      <c r="G14" s="47">
        <v>0</v>
      </c>
      <c r="H14" s="55">
        <v>2</v>
      </c>
      <c r="I14" s="32">
        <v>10</v>
      </c>
      <c r="J14" s="6">
        <f t="shared" si="0"/>
        <v>140</v>
      </c>
      <c r="K14" s="47">
        <f t="shared" si="1"/>
        <v>10445.4</v>
      </c>
    </row>
    <row r="15" spans="1:12" ht="39" thickBot="1">
      <c r="A15" s="7" t="s">
        <v>35</v>
      </c>
      <c r="B15" s="8">
        <v>20</v>
      </c>
      <c r="C15" s="8">
        <v>25</v>
      </c>
      <c r="D15" s="8">
        <v>10</v>
      </c>
      <c r="E15" s="8">
        <f t="shared" si="2"/>
        <v>55</v>
      </c>
      <c r="F15" s="56">
        <f t="shared" si="3"/>
        <v>4305.5</v>
      </c>
      <c r="G15" s="56">
        <v>0</v>
      </c>
      <c r="H15" s="57">
        <v>100</v>
      </c>
      <c r="I15" s="33">
        <v>30</v>
      </c>
      <c r="J15" s="8">
        <f t="shared" si="0"/>
        <v>1650</v>
      </c>
      <c r="K15" s="56">
        <f t="shared" si="1"/>
        <v>132165</v>
      </c>
    </row>
    <row r="16" spans="1:12" ht="13.5" thickTop="1">
      <c r="A16" s="25"/>
      <c r="B16" s="23"/>
      <c r="C16" s="23"/>
      <c r="D16" s="23"/>
      <c r="E16" s="23"/>
      <c r="F16" s="23"/>
      <c r="G16" s="23"/>
      <c r="H16" s="23"/>
      <c r="I16" s="23"/>
      <c r="J16" s="23"/>
      <c r="K16" s="26"/>
    </row>
    <row r="17" spans="1:11" ht="25.5">
      <c r="A17" s="27" t="s">
        <v>18</v>
      </c>
      <c r="B17" s="28">
        <f>SUM(B7:B15)</f>
        <v>440</v>
      </c>
      <c r="C17" s="28">
        <f>SUM(C7:C15)</f>
        <v>108</v>
      </c>
      <c r="D17" s="28">
        <f>SUM(D7:D15)</f>
        <v>60</v>
      </c>
      <c r="E17" s="28">
        <f>SUM(E7:E15)</f>
        <v>608</v>
      </c>
      <c r="F17" s="28">
        <f>SUM(F7:F15)</f>
        <v>45716.28</v>
      </c>
      <c r="G17" s="6">
        <v>0</v>
      </c>
      <c r="H17" s="28">
        <f>SUM(H7:H15)</f>
        <v>15308</v>
      </c>
      <c r="I17" s="29" t="s">
        <v>19</v>
      </c>
      <c r="J17" s="29" t="s">
        <v>19</v>
      </c>
      <c r="K17" s="29" t="s">
        <v>19</v>
      </c>
    </row>
    <row r="18" spans="1:11" ht="25.5">
      <c r="A18" s="5" t="s">
        <v>20</v>
      </c>
      <c r="B18" s="29" t="s">
        <v>19</v>
      </c>
      <c r="C18" s="29" t="s">
        <v>19</v>
      </c>
      <c r="D18" s="29" t="s">
        <v>19</v>
      </c>
      <c r="E18" s="29" t="s">
        <v>19</v>
      </c>
      <c r="F18" s="19">
        <f>SUMPRODUCT(F7:F15,I7:I15)</f>
        <v>507721.02</v>
      </c>
      <c r="G18" s="30">
        <v>0</v>
      </c>
      <c r="H18" s="19">
        <f>SUMPRODUCT(H7:H15,I7:I15)</f>
        <v>20470</v>
      </c>
      <c r="I18" s="32">
        <v>375</v>
      </c>
      <c r="J18" s="12">
        <f>SUM(J7:J15)</f>
        <v>6817</v>
      </c>
      <c r="K18" s="19">
        <f>SUM(K7:K15)</f>
        <v>528191.02</v>
      </c>
    </row>
    <row r="20" spans="1:11">
      <c r="A20" t="s">
        <v>36</v>
      </c>
    </row>
  </sheetData>
  <mergeCells count="5">
    <mergeCell ref="A1:K1"/>
    <mergeCell ref="A2:K2"/>
    <mergeCell ref="A3:K3"/>
    <mergeCell ref="B5:H5"/>
    <mergeCell ref="I5:K5"/>
  </mergeCells>
  <phoneticPr fontId="2" type="noConversion"/>
  <printOptions horizontalCentered="1" verticalCentered="1"/>
  <pageMargins left="0.75" right="0.75" top="1" bottom="1" header="0.5" footer="0.5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OEMs</vt:lpstr>
      <vt:lpstr>Eng Mfr</vt:lpstr>
      <vt:lpstr>Agency</vt:lpstr>
    </vt:vector>
  </TitlesOfParts>
  <Company>EPA - OTAQ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OTAQ5Y20X41</dc:creator>
  <cp:lastModifiedBy>EPA</cp:lastModifiedBy>
  <cp:lastPrinted>2007-12-28T04:06:48Z</cp:lastPrinted>
  <dcterms:created xsi:type="dcterms:W3CDTF">2004-09-14T05:23:38Z</dcterms:created>
  <dcterms:modified xsi:type="dcterms:W3CDTF">2011-04-25T08:32:14Z</dcterms:modified>
</cp:coreProperties>
</file>