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docProps/custom.xml" ContentType="application/vnd.openxmlformats-officedocument.custom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80" windowWidth="12120" windowHeight="9120"/>
  </bookViews>
  <sheets>
    <sheet name="Burden" sheetId="6" r:id="rId1"/>
    <sheet name="Wage Burden" sheetId="7" r:id="rId2"/>
  </sheets>
  <definedNames>
    <definedName name="_xlnm._FilterDatabase" localSheetId="0" hidden="1">Burden!$A$2:$R$58</definedName>
    <definedName name="_xlnm.Print_Area" localSheetId="0">Burden!$B$1:$R$86</definedName>
    <definedName name="_xlnm.Print_Titles" localSheetId="0">Burden!$2:$2</definedName>
    <definedName name="_xlnm.Print_Titles" localSheetId="1">'Wage Burden'!$2:$2</definedName>
    <definedName name="Z_0790F55F_8A6A_493E_B578_89166D739030_.wvu.Cols" localSheetId="0" hidden="1">Burden!$D:$D,Burden!$E:$E</definedName>
    <definedName name="Z_0790F55F_8A6A_493E_B578_89166D739030_.wvu.FilterData" localSheetId="0" hidden="1">Burden!$A$2:$R$58</definedName>
    <definedName name="Z_0790F55F_8A6A_493E_B578_89166D739030_.wvu.PrintTitles" localSheetId="0" hidden="1">Burden!$2:$2</definedName>
    <definedName name="Z_0790F55F_8A6A_493E_B578_89166D739030_.wvu.PrintTitles" localSheetId="1" hidden="1">'Wage Burden'!$2:$2</definedName>
    <definedName name="Z_8ECA475E_F216_43ED_B404_22AA385FF47D_.wvu.Cols" localSheetId="0" hidden="1">Burden!$D:$E</definedName>
    <definedName name="Z_8ECA475E_F216_43ED_B404_22AA385FF47D_.wvu.FilterData" localSheetId="0" hidden="1">Burden!$A$2:$R$58</definedName>
    <definedName name="Z_8ECA475E_F216_43ED_B404_22AA385FF47D_.wvu.PrintArea" localSheetId="0" hidden="1">Burden!$B$1:$R$86</definedName>
    <definedName name="Z_8ECA475E_F216_43ED_B404_22AA385FF47D_.wvu.PrintTitles" localSheetId="0" hidden="1">Burden!$2:$2</definedName>
    <definedName name="Z_8ECA475E_F216_43ED_B404_22AA385FF47D_.wvu.PrintTitles" localSheetId="1" hidden="1">'Wage Burden'!$2:$2</definedName>
    <definedName name="Z_8F72DF52_82C6_4C27_B945_801FFD4E5EEB_.wvu.Cols" localSheetId="0" hidden="1">Burden!$D:$E</definedName>
    <definedName name="Z_8F72DF52_82C6_4C27_B945_801FFD4E5EEB_.wvu.FilterData" localSheetId="0" hidden="1">Burden!$A$2:$R$58</definedName>
    <definedName name="Z_8F72DF52_82C6_4C27_B945_801FFD4E5EEB_.wvu.PrintTitles" localSheetId="0" hidden="1">Burden!$2:$2</definedName>
    <definedName name="Z_8F72DF52_82C6_4C27_B945_801FFD4E5EEB_.wvu.PrintTitles" localSheetId="1" hidden="1">'Wage Burden'!$2:$2</definedName>
    <definedName name="Z_8FFF636B_4B93_47A3_9915_F6C808651053_.wvu.Cols" localSheetId="0" hidden="1">Burden!$D:$D,Burden!$E:$E</definedName>
    <definedName name="Z_8FFF636B_4B93_47A3_9915_F6C808651053_.wvu.FilterData" localSheetId="0" hidden="1">Burden!$A$2:$R$58</definedName>
    <definedName name="Z_8FFF636B_4B93_47A3_9915_F6C808651053_.wvu.PrintTitles" localSheetId="0" hidden="1">Burden!$2:$2</definedName>
    <definedName name="Z_8FFF636B_4B93_47A3_9915_F6C808651053_.wvu.PrintTitles" localSheetId="1" hidden="1">'Wage Burden'!$2:$2</definedName>
    <definedName name="Z_9631CBBB_B094_4DE4_9DC5_1BBA98B12020_.wvu.Cols" localSheetId="0" hidden="1">Burden!$D:$D,Burden!$E:$E</definedName>
    <definedName name="Z_9631CBBB_B094_4DE4_9DC5_1BBA98B12020_.wvu.FilterData" localSheetId="0" hidden="1">Burden!$A$2:$R$58</definedName>
    <definedName name="Z_9631CBBB_B094_4DE4_9DC5_1BBA98B12020_.wvu.PrintTitles" localSheetId="0" hidden="1">Burden!$2:$2</definedName>
    <definedName name="Z_9631CBBB_B094_4DE4_9DC5_1BBA98B12020_.wvu.PrintTitles" localSheetId="1" hidden="1">'Wage Burden'!$2:$2</definedName>
    <definedName name="Z_9CFA419F_8938_4B8D_B6DB_F4C2A0AD2D4F_.wvu.Cols" localSheetId="0" hidden="1">Burden!$D:$D,Burden!$E:$E</definedName>
    <definedName name="Z_9CFA419F_8938_4B8D_B6DB_F4C2A0AD2D4F_.wvu.Cols" localSheetId="1" hidden="1">'Wage Burden'!#REF!,'Wage Burden'!#REF!</definedName>
    <definedName name="Z_9CFA419F_8938_4B8D_B6DB_F4C2A0AD2D4F_.wvu.PrintTitles" localSheetId="0" hidden="1">Burden!$2:$2</definedName>
    <definedName name="Z_9CFA419F_8938_4B8D_B6DB_F4C2A0AD2D4F_.wvu.PrintTitles" localSheetId="1" hidden="1">'Wage Burden'!$2:$2</definedName>
  </definedNames>
  <calcPr calcId="125725"/>
  <customWorkbookViews>
    <customWorkbookView name="CMS - Personal View" guid="{8ECA475E-F216-43ED-B404-22AA385FF47D}" mergeInterval="0" personalView="1" maximized="1" xWindow="1" yWindow="1" windowWidth="800" windowHeight="382" activeSheetId="6"/>
    <customWorkbookView name="maria - Personal View" guid="{8FFF636B-4B93-47A3-9915-F6C808651053}" mergeInterval="0" personalView="1" maximized="1" xWindow="1" yWindow="1" windowWidth="1280" windowHeight="580" activeSheetId="6"/>
    <customWorkbookView name="Genia - Personal View" guid="{9CFA419F-8938-4B8D-B6DB-F4C2A0AD2D4F}" mergeInterval="0" personalView="1" maximized="1" windowWidth="1276" windowHeight="598" activeSheetId="6"/>
    <customWorkbookView name="CMS_DU - Personal View" guid="{9631CBBB-B094-4DE4-9DC5-1BBA98B12020}" mergeInterval="0" personalView="1" maximized="1" windowWidth="1276" windowHeight="753" activeSheetId="6"/>
    <customWorkbookView name="MEAG - Personal View" guid="{0790F55F-8A6A-493E-B578-89166D739030}" mergeInterval="0" personalView="1" maximized="1" windowWidth="796" windowHeight="384" activeSheetId="6"/>
    <customWorkbookView name="John Scott - Personal View" guid="{8F72DF52-82C6-4C27-B945-801FFD4E5EEB}" mergeInterval="0" personalView="1" xWindow="14" yWindow="40" windowWidth="796" windowHeight="574" activeSheetId="7"/>
  </customWorkbookViews>
</workbook>
</file>

<file path=xl/calcChain.xml><?xml version="1.0" encoding="utf-8"?>
<calcChain xmlns="http://schemas.openxmlformats.org/spreadsheetml/2006/main">
  <c r="M37" i="6"/>
  <c r="M83" s="1"/>
  <c r="L37"/>
  <c r="K37"/>
  <c r="K83" s="1"/>
  <c r="J37"/>
  <c r="G37"/>
  <c r="I37"/>
  <c r="L57"/>
  <c r="M80"/>
  <c r="L80"/>
  <c r="L83" s="1"/>
  <c r="K80"/>
  <c r="J80"/>
  <c r="D55" i="7"/>
  <c r="D52"/>
  <c r="D51"/>
  <c r="D46"/>
  <c r="D48"/>
  <c r="D56"/>
  <c r="D50"/>
  <c r="D7"/>
  <c r="D8"/>
  <c r="D9"/>
  <c r="D10"/>
  <c r="D25"/>
  <c r="D26"/>
  <c r="D27"/>
  <c r="D28"/>
  <c r="D29"/>
  <c r="D30"/>
  <c r="D47"/>
  <c r="D53"/>
  <c r="D54"/>
  <c r="D57"/>
  <c r="D62"/>
  <c r="D66"/>
  <c r="D76"/>
  <c r="D82"/>
  <c r="D85"/>
  <c r="H34" i="6"/>
  <c r="H37" s="1"/>
  <c r="F37"/>
  <c r="H57"/>
  <c r="H80" s="1"/>
  <c r="F80"/>
  <c r="F83" s="1"/>
  <c r="G80"/>
  <c r="I80"/>
  <c r="D81"/>
  <c r="D83"/>
  <c r="J83" l="1"/>
  <c r="I83"/>
  <c r="G83"/>
  <c r="D89" i="7"/>
  <c r="H83" i="6"/>
</calcChain>
</file>

<file path=xl/sharedStrings.xml><?xml version="1.0" encoding="utf-8"?>
<sst xmlns="http://schemas.openxmlformats.org/spreadsheetml/2006/main" count="713" uniqueCount="168">
  <si>
    <t>*</t>
  </si>
  <si>
    <t>***</t>
  </si>
  <si>
    <t>***denotes FY06</t>
  </si>
  <si>
    <t>Subpart</t>
  </si>
  <si>
    <t>Section</t>
  </si>
  <si>
    <t>423.570 (d)</t>
  </si>
  <si>
    <t>423.572 (a)</t>
  </si>
  <si>
    <t>423.582 (a)</t>
  </si>
  <si>
    <t>423.582 (c)</t>
  </si>
  <si>
    <t>423.582 (d)</t>
  </si>
  <si>
    <t>423.584 (c)</t>
  </si>
  <si>
    <t>423.584 (d)</t>
  </si>
  <si>
    <t>423.590 (a)</t>
  </si>
  <si>
    <t>423.590 (b)</t>
  </si>
  <si>
    <t>423.590 (d)</t>
  </si>
  <si>
    <t>P</t>
  </si>
  <si>
    <t>423.774 (d)</t>
  </si>
  <si>
    <t>423.800(b)</t>
  </si>
  <si>
    <t>Q</t>
  </si>
  <si>
    <t>423.863(a)</t>
  </si>
  <si>
    <t>R</t>
  </si>
  <si>
    <t>423.888 (b)(c)</t>
  </si>
  <si>
    <t>423.888 (d)</t>
  </si>
  <si>
    <t xml:space="preserve">423.892 (c) </t>
  </si>
  <si>
    <t>S</t>
  </si>
  <si>
    <t>423.904 (b)</t>
  </si>
  <si>
    <t>423.904 (d)</t>
  </si>
  <si>
    <t xml:space="preserve"> </t>
  </si>
  <si>
    <t>423.910 (d)</t>
  </si>
  <si>
    <t>B</t>
  </si>
  <si>
    <t>423.32 (a)</t>
  </si>
  <si>
    <t>423.32 (b)</t>
  </si>
  <si>
    <t>423.32 (d)</t>
  </si>
  <si>
    <t>423.56 (b)</t>
  </si>
  <si>
    <t xml:space="preserve">423.56 (c) </t>
  </si>
  <si>
    <t>C</t>
  </si>
  <si>
    <t>423.104 (g)</t>
  </si>
  <si>
    <t>423.120 (b)</t>
  </si>
  <si>
    <t>423.128 (a)</t>
  </si>
  <si>
    <t>423.128 (e)</t>
  </si>
  <si>
    <t>D</t>
  </si>
  <si>
    <t>423.153 (b)</t>
  </si>
  <si>
    <t>423.153 (c)</t>
  </si>
  <si>
    <t>423.153 (d)</t>
  </si>
  <si>
    <t>F</t>
  </si>
  <si>
    <t>G</t>
  </si>
  <si>
    <t>423.329 (b)</t>
  </si>
  <si>
    <t>423.336 (a)</t>
  </si>
  <si>
    <t>423.336 (c)</t>
  </si>
  <si>
    <t>423.343 (c)</t>
  </si>
  <si>
    <t>423.343 (d)</t>
  </si>
  <si>
    <t>I</t>
  </si>
  <si>
    <t>423.410 (e)</t>
  </si>
  <si>
    <t>J</t>
  </si>
  <si>
    <t>423.458 (b)</t>
  </si>
  <si>
    <t>423.458 (c)</t>
  </si>
  <si>
    <t>423.458 (d)</t>
  </si>
  <si>
    <t>K</t>
  </si>
  <si>
    <t>423.502 (b)</t>
  </si>
  <si>
    <t>423.505 (d)</t>
  </si>
  <si>
    <t>423.505 (f)</t>
  </si>
  <si>
    <t>M</t>
  </si>
  <si>
    <t>423.564 (e)</t>
  </si>
  <si>
    <t>423.564 (g)</t>
  </si>
  <si>
    <t>423.568 (b)</t>
  </si>
  <si>
    <t>423.570( c)</t>
  </si>
  <si>
    <t>Type of Respondent</t>
  </si>
  <si>
    <t>Reason for Change</t>
  </si>
  <si>
    <t>N/A</t>
  </si>
  <si>
    <t>Part D Plan Sponsors</t>
  </si>
  <si>
    <t>MEAG</t>
  </si>
  <si>
    <t>MDBG</t>
  </si>
  <si>
    <t>OACT</t>
  </si>
  <si>
    <t>MPPG</t>
  </si>
  <si>
    <t>Group</t>
  </si>
  <si>
    <t>EPOG</t>
  </si>
  <si>
    <t xml:space="preserve">Exempt/Separate PRA </t>
  </si>
  <si>
    <t>Time per response (in hours)</t>
  </si>
  <si>
    <t>423.562(a)</t>
  </si>
  <si>
    <t>Part D Plan</t>
  </si>
  <si>
    <t xml:space="preserve">PDPs, MA-PD, and PACE orgs </t>
  </si>
  <si>
    <t>PDP Sponsors and MA orgs</t>
  </si>
  <si>
    <t>Part D contracts, PACE contracts, and MA contracts</t>
  </si>
  <si>
    <t>MA contracts</t>
  </si>
  <si>
    <t>423.329(b)ii</t>
  </si>
  <si>
    <t xml:space="preserve">PDP Sponsor contracts and PACE  </t>
  </si>
  <si>
    <t>Separate PRA 0938-0936</t>
  </si>
  <si>
    <t>Separate COB PRA 0938-0978</t>
  </si>
  <si>
    <t>EXEMPT</t>
  </si>
  <si>
    <t>Reporting Requirements PRA 0938-0992</t>
  </si>
  <si>
    <t xml:space="preserve">Part D Plan </t>
  </si>
  <si>
    <t>423.578(a)(b)</t>
  </si>
  <si>
    <t xml:space="preserve">OACT </t>
  </si>
  <si>
    <t>423.514 (b)(d)(e)(f)</t>
  </si>
  <si>
    <t>L</t>
  </si>
  <si>
    <t>423.884 (a)(b)(c)(d)(e)(f)</t>
  </si>
  <si>
    <t>Separate PRA 098-0957 and 0938-0977 expires 2/28/09</t>
  </si>
  <si>
    <t>Separate PRA 0938-0977 expires 5/31/09</t>
  </si>
  <si>
    <t>Separate PRA 0938-0990 expires 1/31/09 w/ OMB approval</t>
  </si>
  <si>
    <t>Separate PRA 0938-1013 expires 1/31/2010 w/ OMB approval</t>
  </si>
  <si>
    <t>Separate PRA 0938-0696</t>
  </si>
  <si>
    <t>423.34(g)(2)</t>
  </si>
  <si>
    <t>423.46(b)</t>
  </si>
  <si>
    <t>Part D Sponsors</t>
  </si>
  <si>
    <t>423.46(d)</t>
  </si>
  <si>
    <t>Part D Sponsors and MA orgs</t>
  </si>
  <si>
    <t>423.505(k)(5)</t>
  </si>
  <si>
    <t>423.2262(a)(1)(i)</t>
  </si>
  <si>
    <t>423.564(e)</t>
  </si>
  <si>
    <t>Enrollees and Physicians requesting exceptions</t>
  </si>
  <si>
    <t>Part D Plan written notification</t>
  </si>
  <si>
    <t>Part D Plan oral notification</t>
  </si>
  <si>
    <t>423.2274 (d)</t>
  </si>
  <si>
    <t>423.2272 (b)</t>
  </si>
  <si>
    <t>423.2264(a)(b)(c)(d)(e)(f)(g)</t>
  </si>
  <si>
    <t>423.36(b)</t>
  </si>
  <si>
    <t>Orgs that provides notices</t>
  </si>
  <si>
    <t>Bene or Plan/Sponsor?</t>
  </si>
  <si>
    <t>-</t>
  </si>
  <si>
    <t>N</t>
  </si>
  <si>
    <t>Revised/New?</t>
  </si>
  <si>
    <t>Benes/Applicamt I-83 Part II - #1</t>
  </si>
  <si>
    <t>PDPs and Other Orgs I-83 Part II - #2</t>
  </si>
  <si>
    <t xml:space="preserve">P </t>
  </si>
  <si>
    <t xml:space="preserve">S </t>
  </si>
  <si>
    <t>Total FY 2008 Wage Burden:</t>
  </si>
  <si>
    <t>Separate PRA 0938-0944</t>
  </si>
  <si>
    <r>
      <t>Wages Burden Estimate</t>
    </r>
    <r>
      <rPr>
        <b/>
        <sz val="11"/>
        <rFont val="Times New Roman"/>
        <family val="1"/>
      </rPr>
      <t>*</t>
    </r>
  </si>
  <si>
    <t xml:space="preserve">* Except where noted otherwise this wage information is based upon the hourly rate </t>
  </si>
  <si>
    <t>of a GS-11 Step 6 $26.26 x the annual burden hours</t>
  </si>
  <si>
    <t>Based on GS-10/Step 10 hourly salary of $20.49 x annual burden hours</t>
  </si>
  <si>
    <t>Based on GS-15/Step 5 hourly salary of $50.54 x annual burden hours</t>
  </si>
  <si>
    <t>Based on GS-10/Step 1 hourly salary of $20.49 x annual burden hours</t>
  </si>
  <si>
    <t>Based on GS-12/Step 1 hourly salary of $26.98 x annual burden hours</t>
  </si>
  <si>
    <t>Based on GS-11/Step 6 hourly salary of $26.26 x annual burden hours</t>
  </si>
  <si>
    <t>MCAG</t>
  </si>
  <si>
    <t>2009 # of Respondents</t>
  </si>
  <si>
    <t>2009 # of Responses</t>
  </si>
  <si>
    <t xml:space="preserve">Sponsor </t>
  </si>
  <si>
    <t>PDP Sponsor</t>
  </si>
  <si>
    <t xml:space="preserve">PDP Sponsor &amp; MA-PD org </t>
  </si>
  <si>
    <t>PDP</t>
  </si>
  <si>
    <t>No Change</t>
  </si>
  <si>
    <t>No change NEW Reg as of 12/2008</t>
  </si>
  <si>
    <t>Removed due to New guidance issued 4131-F RIN # 0938-AP24 Pub. 9/18/2008</t>
  </si>
  <si>
    <t>2009 Revised Estimate of Total Annual Burden</t>
  </si>
  <si>
    <t>Table 6. Annual Burden Totals for FY 2009</t>
  </si>
  <si>
    <t>No Change NEW Reg as of 12/2008</t>
  </si>
  <si>
    <t>Programmatic experience (decreased)</t>
  </si>
  <si>
    <t>423.568(d)</t>
  </si>
  <si>
    <t>423.568 (c)</t>
  </si>
  <si>
    <t>2010 # of Respondents</t>
  </si>
  <si>
    <t>2010 # of Responses</t>
  </si>
  <si>
    <t>2010 Revised Estimate of Total Annual Burden</t>
  </si>
  <si>
    <t>423.120 (c)(4)</t>
  </si>
  <si>
    <t>423.568 (a)(3)</t>
  </si>
  <si>
    <t xml:space="preserve">                             </t>
  </si>
  <si>
    <t>423.120(b) (3)(iv)</t>
  </si>
  <si>
    <t>423.568 (a)</t>
  </si>
  <si>
    <t>New Reg as of 2008 No Change NEW -Burden due to Broker/Agent changes from CMS-4138-IFC2</t>
  </si>
  <si>
    <t>Increased due to changes from CMS-4085-F</t>
  </si>
  <si>
    <t>New requirements changes from CMS-4085-F</t>
  </si>
  <si>
    <t>New requirement changes from CMS-4085-F</t>
  </si>
  <si>
    <t xml:space="preserve">423.568 (c) </t>
  </si>
  <si>
    <t>The burden previously accounted for under 423.568(a) is now associated with the burden in 423.568(b)</t>
  </si>
  <si>
    <t>Addition of burden not previously accounted for.</t>
  </si>
  <si>
    <t>423.572 (a)&amp;(b)</t>
  </si>
  <si>
    <t>New requirement changes from CMS-4085-F: Added section 423.572 (b) - 87,103 responses and 43,552 respondents.</t>
  </si>
</sst>
</file>

<file path=xl/styles.xml><?xml version="1.0" encoding="utf-8"?>
<styleSheet xmlns="http://schemas.openxmlformats.org/spreadsheetml/2006/main">
  <numFmts count="5">
    <numFmt numFmtId="164" formatCode="0.000"/>
    <numFmt numFmtId="165" formatCode="0.0000"/>
    <numFmt numFmtId="166" formatCode="00000"/>
    <numFmt numFmtId="167" formatCode="&quot;$&quot;#,##0"/>
    <numFmt numFmtId="168" formatCode="#,##0;[Red]#,##0"/>
  </numFmts>
  <fonts count="25">
    <font>
      <sz val="10"/>
      <name val="Times New Roman"/>
    </font>
    <font>
      <sz val="10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7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sz val="10"/>
      <color indexed="48"/>
      <name val="Times New Roman"/>
      <family val="1"/>
    </font>
    <font>
      <sz val="10"/>
      <color indexed="17"/>
      <name val="Times New Roman"/>
      <family val="1"/>
    </font>
    <font>
      <sz val="10"/>
      <color indexed="12"/>
      <name val="Times New Roman"/>
      <family val="1"/>
    </font>
    <font>
      <sz val="9"/>
      <name val="Arial"/>
      <family val="2"/>
    </font>
    <font>
      <sz val="10"/>
      <name val="Times New Roman"/>
      <family val="1"/>
    </font>
    <font>
      <b/>
      <sz val="9"/>
      <color indexed="10"/>
      <name val="Arial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9"/>
      <name val="Arial"/>
      <family val="2"/>
    </font>
    <font>
      <sz val="10"/>
      <name val="Times New Roman"/>
      <family val="1"/>
    </font>
    <font>
      <sz val="10"/>
      <color indexed="9"/>
      <name val="Times New Roman"/>
      <family val="1"/>
    </font>
    <font>
      <sz val="10"/>
      <color indexed="10"/>
      <name val="Times New Roman"/>
      <family val="1"/>
    </font>
    <font>
      <sz val="10"/>
      <color theme="1"/>
      <name val="Times New Roman"/>
      <family val="1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b/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1" xfId="0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0" fillId="0" borderId="2" xfId="0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4" fillId="0" borderId="2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left"/>
    </xf>
    <xf numFmtId="3" fontId="4" fillId="0" borderId="1" xfId="0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49" fontId="5" fillId="0" borderId="2" xfId="0" applyNumberFormat="1" applyFont="1" applyFill="1" applyBorder="1" applyAlignment="1">
      <alignment horizontal="left"/>
    </xf>
    <xf numFmtId="164" fontId="5" fillId="0" borderId="2" xfId="0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4" fillId="0" borderId="0" xfId="0" applyFont="1" applyFill="1" applyBorder="1"/>
    <xf numFmtId="3" fontId="4" fillId="3" borderId="1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wrapText="1"/>
    </xf>
    <xf numFmtId="0" fontId="5" fillId="4" borderId="0" xfId="0" applyFont="1" applyFill="1" applyBorder="1"/>
    <xf numFmtId="0" fontId="4" fillId="0" borderId="1" xfId="0" applyFont="1" applyFill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1" xfId="0" applyFill="1" applyBorder="1" applyAlignment="1">
      <alignment wrapText="1"/>
    </xf>
    <xf numFmtId="0" fontId="13" fillId="0" borderId="2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left"/>
    </xf>
    <xf numFmtId="0" fontId="0" fillId="4" borderId="3" xfId="0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left"/>
    </xf>
    <xf numFmtId="3" fontId="5" fillId="5" borderId="1" xfId="0" applyNumberFormat="1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5" fillId="5" borderId="0" xfId="0" applyFont="1" applyFill="1" applyBorder="1"/>
    <xf numFmtId="0" fontId="4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2" fontId="1" fillId="0" borderId="2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left"/>
    </xf>
    <xf numFmtId="164" fontId="1" fillId="0" borderId="2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left"/>
    </xf>
    <xf numFmtId="164" fontId="1" fillId="0" borderId="2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left"/>
    </xf>
    <xf numFmtId="164" fontId="1" fillId="0" borderId="4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167" fontId="4" fillId="2" borderId="1" xfId="0" applyNumberFormat="1" applyFont="1" applyFill="1" applyBorder="1" applyAlignment="1">
      <alignment horizontal="center" wrapText="1"/>
    </xf>
    <xf numFmtId="167" fontId="1" fillId="7" borderId="1" xfId="0" applyNumberFormat="1" applyFont="1" applyFill="1" applyBorder="1" applyAlignment="1">
      <alignment horizontal="left"/>
    </xf>
    <xf numFmtId="167" fontId="1" fillId="0" borderId="1" xfId="0" applyNumberFormat="1" applyFont="1" applyFill="1" applyBorder="1" applyAlignment="1">
      <alignment horizontal="left"/>
    </xf>
    <xf numFmtId="167" fontId="4" fillId="7" borderId="1" xfId="0" applyNumberFormat="1" applyFont="1" applyFill="1" applyBorder="1" applyAlignment="1">
      <alignment horizontal="left"/>
    </xf>
    <xf numFmtId="167" fontId="4" fillId="0" borderId="1" xfId="0" applyNumberFormat="1" applyFont="1" applyFill="1" applyBorder="1" applyAlignment="1">
      <alignment horizontal="left"/>
    </xf>
    <xf numFmtId="167" fontId="1" fillId="0" borderId="0" xfId="0" applyNumberFormat="1" applyFont="1" applyFill="1" applyBorder="1" applyAlignment="1">
      <alignment horizontal="left"/>
    </xf>
    <xf numFmtId="3" fontId="4" fillId="0" borderId="5" xfId="0" applyNumberFormat="1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5" fillId="8" borderId="0" xfId="0" applyFont="1" applyFill="1" applyBorder="1"/>
    <xf numFmtId="165" fontId="5" fillId="0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18" fillId="8" borderId="0" xfId="0" applyFont="1" applyFill="1" applyBorder="1"/>
    <xf numFmtId="0" fontId="5" fillId="9" borderId="2" xfId="0" applyFont="1" applyFill="1" applyBorder="1" applyAlignment="1">
      <alignment horizontal="left"/>
    </xf>
    <xf numFmtId="0" fontId="13" fillId="9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4" fontId="13" fillId="9" borderId="2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5" fillId="9" borderId="2" xfId="0" applyFont="1" applyFill="1" applyBorder="1" applyAlignment="1">
      <alignment wrapText="1"/>
    </xf>
    <xf numFmtId="0" fontId="18" fillId="9" borderId="0" xfId="0" applyFont="1" applyFill="1" applyBorder="1"/>
    <xf numFmtId="0" fontId="5" fillId="9" borderId="1" xfId="0" applyFont="1" applyFill="1" applyBorder="1" applyAlignment="1">
      <alignment horizontal="center"/>
    </xf>
    <xf numFmtId="164" fontId="5" fillId="9" borderId="2" xfId="0" applyNumberFormat="1" applyFont="1" applyFill="1" applyBorder="1" applyAlignment="1">
      <alignment horizontal="left" wrapText="1"/>
    </xf>
    <xf numFmtId="164" fontId="5" fillId="9" borderId="2" xfId="0" applyNumberFormat="1" applyFont="1" applyFill="1" applyBorder="1" applyAlignment="1">
      <alignment horizontal="left"/>
    </xf>
    <xf numFmtId="0" fontId="0" fillId="9" borderId="2" xfId="0" applyFill="1" applyBorder="1" applyAlignment="1">
      <alignment wrapText="1"/>
    </xf>
    <xf numFmtId="0" fontId="12" fillId="9" borderId="1" xfId="0" applyFont="1" applyFill="1" applyBorder="1" applyAlignment="1">
      <alignment wrapText="1"/>
    </xf>
    <xf numFmtId="0" fontId="12" fillId="9" borderId="2" xfId="0" applyFont="1" applyFill="1" applyBorder="1" applyAlignment="1">
      <alignment wrapText="1"/>
    </xf>
    <xf numFmtId="0" fontId="19" fillId="0" borderId="0" xfId="0" applyFont="1" applyFill="1" applyBorder="1"/>
    <xf numFmtId="0" fontId="4" fillId="0" borderId="6" xfId="0" applyFont="1" applyFill="1" applyBorder="1" applyAlignment="1">
      <alignment horizontal="left"/>
    </xf>
    <xf numFmtId="0" fontId="18" fillId="9" borderId="7" xfId="0" applyFont="1" applyFill="1" applyBorder="1"/>
    <xf numFmtId="3" fontId="5" fillId="0" borderId="1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5" fillId="9" borderId="1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68" fontId="4" fillId="5" borderId="2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168" fontId="4" fillId="10" borderId="2" xfId="0" applyNumberFormat="1" applyFont="1" applyFill="1" applyBorder="1" applyAlignment="1">
      <alignment horizontal="center"/>
    </xf>
    <xf numFmtId="0" fontId="1" fillId="11" borderId="2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center"/>
    </xf>
    <xf numFmtId="167" fontId="1" fillId="11" borderId="1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3" fontId="5" fillId="0" borderId="3" xfId="0" applyNumberFormat="1" applyFont="1" applyFill="1" applyBorder="1" applyAlignment="1">
      <alignment horizontal="center"/>
    </xf>
    <xf numFmtId="3" fontId="20" fillId="0" borderId="3" xfId="0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5" fillId="9" borderId="2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22" fillId="0" borderId="1" xfId="0" applyFont="1" applyBorder="1" applyAlignment="1">
      <alignment wrapText="1"/>
    </xf>
    <xf numFmtId="168" fontId="1" fillId="0" borderId="1" xfId="0" applyNumberFormat="1" applyFont="1" applyFill="1" applyBorder="1" applyAlignment="1">
      <alignment horizontal="center"/>
    </xf>
    <xf numFmtId="3" fontId="5" fillId="12" borderId="1" xfId="0" applyNumberFormat="1" applyFont="1" applyFill="1" applyBorder="1" applyAlignment="1">
      <alignment horizontal="center"/>
    </xf>
    <xf numFmtId="3" fontId="5" fillId="12" borderId="2" xfId="0" applyNumberFormat="1" applyFont="1" applyFill="1" applyBorder="1" applyAlignment="1">
      <alignment horizontal="center"/>
    </xf>
    <xf numFmtId="0" fontId="5" fillId="12" borderId="2" xfId="0" applyFont="1" applyFill="1" applyBorder="1" applyAlignment="1">
      <alignment horizontal="left"/>
    </xf>
    <xf numFmtId="0" fontId="0" fillId="12" borderId="2" xfId="0" applyFill="1" applyBorder="1" applyAlignment="1">
      <alignment wrapText="1"/>
    </xf>
    <xf numFmtId="3" fontId="21" fillId="12" borderId="1" xfId="0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left"/>
    </xf>
    <xf numFmtId="3" fontId="1" fillId="12" borderId="1" xfId="0" applyNumberFormat="1" applyFont="1" applyFill="1" applyBorder="1" applyAlignment="1">
      <alignment horizontal="center"/>
    </xf>
    <xf numFmtId="0" fontId="1" fillId="12" borderId="2" xfId="0" applyFont="1" applyFill="1" applyBorder="1" applyAlignment="1">
      <alignment horizontal="left"/>
    </xf>
    <xf numFmtId="0" fontId="23" fillId="12" borderId="1" xfId="0" applyFont="1" applyFill="1" applyBorder="1" applyAlignment="1">
      <alignment horizontal="center"/>
    </xf>
    <xf numFmtId="3" fontId="23" fillId="12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left" wrapText="1"/>
    </xf>
    <xf numFmtId="0" fontId="14" fillId="12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 shrinkToFit="1"/>
    </xf>
    <xf numFmtId="3" fontId="8" fillId="0" borderId="1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3" fontId="23" fillId="0" borderId="1" xfId="0" applyNumberFormat="1" applyFont="1" applyFill="1" applyBorder="1" applyAlignment="1">
      <alignment horizontal="center"/>
    </xf>
    <xf numFmtId="3" fontId="23" fillId="0" borderId="3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horizontal="center" wrapText="1"/>
    </xf>
    <xf numFmtId="3" fontId="5" fillId="0" borderId="2" xfId="0" applyNumberFormat="1" applyFont="1" applyFill="1" applyBorder="1" applyAlignment="1">
      <alignment horizontal="left"/>
    </xf>
    <xf numFmtId="3" fontId="1" fillId="0" borderId="3" xfId="0" applyNumberFormat="1" applyFont="1" applyFill="1" applyBorder="1" applyAlignment="1">
      <alignment horizontal="center"/>
    </xf>
    <xf numFmtId="0" fontId="17" fillId="0" borderId="1" xfId="0" applyFont="1" applyBorder="1" applyAlignment="1">
      <alignment wrapText="1"/>
    </xf>
    <xf numFmtId="0" fontId="24" fillId="0" borderId="1" xfId="0" applyFont="1" applyBorder="1" applyAlignment="1">
      <alignment wrapText="1"/>
    </xf>
    <xf numFmtId="166" fontId="17" fillId="0" borderId="1" xfId="0" applyNumberFormat="1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/>
    </xf>
    <xf numFmtId="0" fontId="17" fillId="9" borderId="1" xfId="0" applyFont="1" applyFill="1" applyBorder="1" applyAlignment="1">
      <alignment wrapText="1"/>
    </xf>
    <xf numFmtId="3" fontId="23" fillId="12" borderId="2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left" wrapText="1"/>
    </xf>
    <xf numFmtId="167" fontId="16" fillId="3" borderId="1" xfId="0" applyNumberFormat="1" applyFont="1" applyFill="1" applyBorder="1" applyAlignment="1">
      <alignment horizontal="left"/>
    </xf>
    <xf numFmtId="167" fontId="1" fillId="12" borderId="1" xfId="0" applyNumberFormat="1" applyFont="1" applyFill="1" applyBorder="1" applyAlignment="1">
      <alignment horizontal="left"/>
    </xf>
    <xf numFmtId="3" fontId="21" fillId="0" borderId="3" xfId="0" applyNumberFormat="1" applyFont="1" applyFill="1" applyBorder="1" applyAlignment="1">
      <alignment horizontal="center"/>
    </xf>
    <xf numFmtId="168" fontId="2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1" fillId="0" borderId="6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ED0B9B84-3E73-44DE-BE6A-ACF6D1EC73AC}" diskRevisions="1" revisionId="2650" version="2">
  <header guid="{ED0B9B84-3E73-44DE-BE6A-ACF6D1EC73AC}" dateTime="2010-03-25T13:02:48" maxSheetId="8" userName="CMS" r:id="rId84">
    <sheetIdMap count="2">
      <sheetId val="6"/>
      <sheetId val="7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8ECA475E-F216-43ED-B404-22AA385FF47D}" action="delete"/>
  <rdn rId="0" localSheetId="6" customView="1" name="Z_8ECA475E_F216_43ED_B404_22AA385FF47D_.wvu.PrintArea" hidden="1" oldHidden="1">
    <formula>Burden!$B$1:$R$86</formula>
    <oldFormula>Burden!$B$1:$R$86</oldFormula>
  </rdn>
  <rdn rId="0" localSheetId="6" customView="1" name="Z_8ECA475E_F216_43ED_B404_22AA385FF47D_.wvu.PrintTitles" hidden="1" oldHidden="1">
    <formula>Burden!$2:$2</formula>
    <oldFormula>Burden!$2:$2</oldFormula>
  </rdn>
  <rdn rId="0" localSheetId="6" customView="1" name="Z_8ECA475E_F216_43ED_B404_22AA385FF47D_.wvu.Cols" hidden="1" oldHidden="1">
    <formula>Burden!$D:$E</formula>
    <oldFormula>Burden!$D:$E</oldFormula>
  </rdn>
  <rdn rId="0" localSheetId="6" customView="1" name="Z_8ECA475E_F216_43ED_B404_22AA385FF47D_.wvu.FilterData" hidden="1" oldHidden="1">
    <formula>Burden!$A$2:$R$58</formula>
    <oldFormula>Burden!$A$2:$R$58</oldFormula>
  </rdn>
  <rdn rId="0" localSheetId="7" customView="1" name="Z_8ECA475E_F216_43ED_B404_22AA385FF47D_.wvu.PrintTitles" hidden="1" oldHidden="1">
    <formula>'Wage Burden'!$2:$2</formula>
    <oldFormula>'Wage Burden'!$2:$2</oldFormula>
  </rdn>
  <rcv guid="{8ECA475E-F216-43ED-B404-22AA385FF47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95"/>
  <sheetViews>
    <sheetView tabSelected="1" showRuler="0" topLeftCell="B64" zoomScaleNormal="100" workbookViewId="0">
      <selection activeCell="I64" sqref="I64"/>
    </sheetView>
  </sheetViews>
  <sheetFormatPr defaultRowHeight="12.75"/>
  <cols>
    <col min="1" max="1" width="8.33203125" style="8" customWidth="1"/>
    <col min="2" max="2" width="6.6640625" style="8" customWidth="1"/>
    <col min="3" max="3" width="14.5" style="12" customWidth="1"/>
    <col min="4" max="4" width="13.1640625" style="12" hidden="1" customWidth="1"/>
    <col min="5" max="5" width="9.33203125" style="12" hidden="1" customWidth="1"/>
    <col min="6" max="6" width="11.5" style="12" bestFit="1" customWidth="1"/>
    <col min="7" max="7" width="11.5" style="12" customWidth="1"/>
    <col min="8" max="8" width="9.33203125" style="12"/>
    <col min="9" max="10" width="11.83203125" style="12" customWidth="1"/>
    <col min="11" max="11" width="11.83203125" style="160" customWidth="1"/>
    <col min="12" max="13" width="11.83203125" style="12" customWidth="1"/>
    <col min="14" max="14" width="12.1640625" style="12" customWidth="1"/>
    <col min="15" max="15" width="11" style="12" customWidth="1"/>
    <col min="16" max="16" width="13.5" style="12" customWidth="1"/>
    <col min="17" max="17" width="11.5" style="10" customWidth="1"/>
    <col min="18" max="18" width="14.1640625" style="10" customWidth="1"/>
    <col min="19" max="16384" width="9.33203125" style="10"/>
  </cols>
  <sheetData>
    <row r="1" spans="1:18">
      <c r="C1" s="178" t="s">
        <v>146</v>
      </c>
      <c r="D1" s="179"/>
    </row>
    <row r="2" spans="1:18" s="31" customFormat="1" ht="39.75" customHeight="1">
      <c r="A2" s="3" t="s">
        <v>3</v>
      </c>
      <c r="B2" s="3" t="s">
        <v>74</v>
      </c>
      <c r="C2" s="32" t="s">
        <v>4</v>
      </c>
      <c r="D2" s="29"/>
      <c r="E2" s="30"/>
      <c r="F2" s="3" t="s">
        <v>136</v>
      </c>
      <c r="G2" s="3" t="s">
        <v>137</v>
      </c>
      <c r="H2" s="3" t="s">
        <v>77</v>
      </c>
      <c r="I2" s="3" t="s">
        <v>145</v>
      </c>
      <c r="J2" s="3" t="s">
        <v>151</v>
      </c>
      <c r="K2" s="161" t="s">
        <v>152</v>
      </c>
      <c r="L2" s="3" t="s">
        <v>77</v>
      </c>
      <c r="M2" s="3" t="s">
        <v>153</v>
      </c>
      <c r="N2" s="63" t="s">
        <v>117</v>
      </c>
      <c r="O2" s="63" t="s">
        <v>120</v>
      </c>
      <c r="P2" s="3" t="s">
        <v>76</v>
      </c>
      <c r="Q2" s="3" t="s">
        <v>66</v>
      </c>
      <c r="R2" s="3" t="s">
        <v>67</v>
      </c>
    </row>
    <row r="3" spans="1:18" ht="76.5">
      <c r="A3" s="28" t="s">
        <v>20</v>
      </c>
      <c r="B3" s="16" t="s">
        <v>73</v>
      </c>
      <c r="C3" s="39" t="s">
        <v>95</v>
      </c>
      <c r="D3" s="2"/>
      <c r="E3" s="2" t="s">
        <v>0</v>
      </c>
      <c r="F3" s="2"/>
      <c r="G3" s="2"/>
      <c r="H3" s="2"/>
      <c r="I3" s="2"/>
      <c r="J3" s="2"/>
      <c r="K3" s="17"/>
      <c r="L3" s="2"/>
      <c r="M3" s="2"/>
      <c r="N3" s="2" t="s">
        <v>118</v>
      </c>
      <c r="O3" s="2"/>
      <c r="P3" s="48" t="s">
        <v>96</v>
      </c>
      <c r="Q3" s="1"/>
      <c r="R3" s="14"/>
    </row>
    <row r="4" spans="1:18" ht="51">
      <c r="A4" s="28" t="s">
        <v>20</v>
      </c>
      <c r="B4" s="16" t="s">
        <v>73</v>
      </c>
      <c r="C4" s="39" t="s">
        <v>21</v>
      </c>
      <c r="D4" s="2"/>
      <c r="E4" s="2" t="s">
        <v>1</v>
      </c>
      <c r="F4" s="2"/>
      <c r="G4" s="2"/>
      <c r="H4" s="2"/>
      <c r="I4" s="2"/>
      <c r="J4" s="2"/>
      <c r="K4" s="17"/>
      <c r="L4" s="2"/>
      <c r="M4" s="2"/>
      <c r="N4" s="2" t="s">
        <v>118</v>
      </c>
      <c r="O4" s="2"/>
      <c r="P4" s="48" t="s">
        <v>97</v>
      </c>
      <c r="Q4" s="1"/>
      <c r="R4" s="14"/>
    </row>
    <row r="5" spans="1:18" ht="51">
      <c r="A5" s="28" t="s">
        <v>20</v>
      </c>
      <c r="B5" s="16" t="s">
        <v>73</v>
      </c>
      <c r="C5" s="20" t="s">
        <v>22</v>
      </c>
      <c r="D5" s="2"/>
      <c r="E5" s="2" t="s">
        <v>1</v>
      </c>
      <c r="F5" s="2"/>
      <c r="G5" s="2"/>
      <c r="H5" s="2"/>
      <c r="I5" s="2"/>
      <c r="J5" s="2"/>
      <c r="K5" s="17"/>
      <c r="L5" s="2"/>
      <c r="M5" s="2"/>
      <c r="N5" s="2" t="s">
        <v>118</v>
      </c>
      <c r="O5" s="2"/>
      <c r="P5" s="48" t="s">
        <v>97</v>
      </c>
      <c r="Q5" s="1"/>
      <c r="R5" s="14"/>
    </row>
    <row r="6" spans="1:18" ht="38.25">
      <c r="A6" s="28" t="s">
        <v>51</v>
      </c>
      <c r="B6" s="16" t="s">
        <v>71</v>
      </c>
      <c r="C6" s="20" t="s">
        <v>52</v>
      </c>
      <c r="D6" s="2">
        <v>150</v>
      </c>
      <c r="E6" s="2" t="s">
        <v>0</v>
      </c>
      <c r="F6" s="2"/>
      <c r="G6" s="2"/>
      <c r="H6" s="2"/>
      <c r="I6" s="2"/>
      <c r="J6" s="2"/>
      <c r="K6" s="17"/>
      <c r="L6" s="2"/>
      <c r="M6" s="2"/>
      <c r="N6" s="2" t="s">
        <v>118</v>
      </c>
      <c r="O6" s="2"/>
      <c r="P6" s="48" t="s">
        <v>86</v>
      </c>
      <c r="Q6" s="50"/>
      <c r="R6" s="14"/>
    </row>
    <row r="7" spans="1:18" ht="38.25">
      <c r="A7" s="28" t="s">
        <v>53</v>
      </c>
      <c r="B7" s="16" t="s">
        <v>71</v>
      </c>
      <c r="C7" s="20" t="s">
        <v>54</v>
      </c>
      <c r="D7" s="2"/>
      <c r="E7" s="2" t="s">
        <v>0</v>
      </c>
      <c r="F7" s="2"/>
      <c r="G7" s="2"/>
      <c r="H7" s="2"/>
      <c r="I7" s="2"/>
      <c r="J7" s="2"/>
      <c r="K7" s="17"/>
      <c r="L7" s="2"/>
      <c r="M7" s="2"/>
      <c r="N7" s="2" t="s">
        <v>118</v>
      </c>
      <c r="O7" s="2"/>
      <c r="P7" s="48" t="s">
        <v>86</v>
      </c>
      <c r="Q7" s="50"/>
      <c r="R7" s="14"/>
    </row>
    <row r="8" spans="1:18" ht="38.25">
      <c r="A8" s="28" t="s">
        <v>53</v>
      </c>
      <c r="B8" s="16" t="s">
        <v>71</v>
      </c>
      <c r="C8" s="20" t="s">
        <v>55</v>
      </c>
      <c r="D8" s="2"/>
      <c r="E8" s="2" t="s">
        <v>0</v>
      </c>
      <c r="F8" s="2"/>
      <c r="G8" s="2"/>
      <c r="H8" s="2"/>
      <c r="I8" s="2"/>
      <c r="J8" s="2"/>
      <c r="K8" s="17"/>
      <c r="L8" s="2"/>
      <c r="M8" s="2"/>
      <c r="N8" s="2" t="s">
        <v>118</v>
      </c>
      <c r="O8" s="2"/>
      <c r="P8" s="48" t="s">
        <v>86</v>
      </c>
      <c r="Q8" s="50"/>
      <c r="R8" s="14"/>
    </row>
    <row r="9" spans="1:18" ht="38.25">
      <c r="A9" s="28" t="s">
        <v>53</v>
      </c>
      <c r="B9" s="16" t="s">
        <v>71</v>
      </c>
      <c r="C9" s="20" t="s">
        <v>56</v>
      </c>
      <c r="D9" s="2"/>
      <c r="E9" s="2" t="s">
        <v>1</v>
      </c>
      <c r="G9" s="88"/>
      <c r="H9" s="2"/>
      <c r="I9" s="2"/>
      <c r="J9" s="2"/>
      <c r="K9" s="17"/>
      <c r="L9" s="2"/>
      <c r="M9" s="2"/>
      <c r="N9" s="12" t="s">
        <v>118</v>
      </c>
      <c r="O9" s="2"/>
      <c r="P9" s="42" t="s">
        <v>86</v>
      </c>
      <c r="Q9" s="50"/>
      <c r="R9" s="14"/>
    </row>
    <row r="10" spans="1:18" ht="38.25">
      <c r="A10" s="28" t="s">
        <v>53</v>
      </c>
      <c r="B10" s="16" t="s">
        <v>71</v>
      </c>
      <c r="C10" s="20">
        <v>423.464</v>
      </c>
      <c r="D10" s="2"/>
      <c r="E10" s="2"/>
      <c r="F10" s="2"/>
      <c r="G10" s="2"/>
      <c r="H10" s="2"/>
      <c r="I10" s="2"/>
      <c r="J10" s="2"/>
      <c r="K10" s="17"/>
      <c r="L10" s="2"/>
      <c r="M10" s="2"/>
      <c r="N10" s="2" t="s">
        <v>118</v>
      </c>
      <c r="O10" s="2"/>
      <c r="P10" s="48" t="s">
        <v>87</v>
      </c>
      <c r="Q10" s="1"/>
      <c r="R10" s="14"/>
    </row>
    <row r="11" spans="1:18" ht="38.25">
      <c r="A11" s="28" t="s">
        <v>57</v>
      </c>
      <c r="B11" s="16" t="s">
        <v>71</v>
      </c>
      <c r="C11" s="20" t="s">
        <v>58</v>
      </c>
      <c r="D11" s="2"/>
      <c r="E11" s="2"/>
      <c r="F11" s="20"/>
      <c r="G11" s="20"/>
      <c r="H11" s="20"/>
      <c r="I11" s="20"/>
      <c r="J11" s="20"/>
      <c r="K11" s="162"/>
      <c r="L11" s="20"/>
      <c r="M11" s="20"/>
      <c r="N11" s="20" t="s">
        <v>118</v>
      </c>
      <c r="O11" s="20"/>
      <c r="P11" s="37" t="s">
        <v>86</v>
      </c>
      <c r="Q11" s="13"/>
      <c r="R11" s="14"/>
    </row>
    <row r="12" spans="1:18">
      <c r="A12" s="28" t="s">
        <v>57</v>
      </c>
      <c r="B12" s="16" t="s">
        <v>71</v>
      </c>
      <c r="C12" s="20" t="s">
        <v>106</v>
      </c>
      <c r="D12" s="2"/>
      <c r="E12" s="2"/>
      <c r="F12" s="20"/>
      <c r="G12" s="20"/>
      <c r="H12" s="20"/>
      <c r="I12" s="20"/>
      <c r="J12" s="20"/>
      <c r="K12" s="162"/>
      <c r="L12" s="20"/>
      <c r="M12" s="20"/>
      <c r="N12" s="20" t="s">
        <v>118</v>
      </c>
      <c r="O12" s="20"/>
      <c r="P12" s="21" t="s">
        <v>88</v>
      </c>
      <c r="Q12" s="13"/>
      <c r="R12" s="14"/>
    </row>
    <row r="13" spans="1:18">
      <c r="A13" s="28" t="s">
        <v>57</v>
      </c>
      <c r="B13" s="16" t="s">
        <v>71</v>
      </c>
      <c r="C13" s="20">
        <v>423.50700000000001</v>
      </c>
      <c r="D13" s="2"/>
      <c r="E13" s="2"/>
      <c r="F13" s="20"/>
      <c r="G13" s="20"/>
      <c r="H13" s="20"/>
      <c r="I13" s="20"/>
      <c r="J13" s="20"/>
      <c r="K13" s="162"/>
      <c r="L13" s="20"/>
      <c r="M13" s="20"/>
      <c r="N13" s="20" t="s">
        <v>118</v>
      </c>
      <c r="O13" s="20"/>
      <c r="P13" s="21" t="s">
        <v>88</v>
      </c>
      <c r="Q13" s="13"/>
      <c r="R13" s="14"/>
    </row>
    <row r="14" spans="1:18">
      <c r="A14" s="28" t="s">
        <v>57</v>
      </c>
      <c r="B14" s="16" t="s">
        <v>71</v>
      </c>
      <c r="C14" s="20">
        <v>423.50799999999998</v>
      </c>
      <c r="D14" s="2"/>
      <c r="E14" s="2"/>
      <c r="F14" s="20"/>
      <c r="G14" s="20"/>
      <c r="H14" s="20"/>
      <c r="I14" s="20"/>
      <c r="J14" s="20"/>
      <c r="K14" s="162"/>
      <c r="L14" s="20"/>
      <c r="M14" s="20"/>
      <c r="N14" s="20" t="s">
        <v>118</v>
      </c>
      <c r="O14" s="20"/>
      <c r="P14" s="21" t="s">
        <v>88</v>
      </c>
      <c r="Q14" s="13"/>
      <c r="R14" s="14"/>
    </row>
    <row r="15" spans="1:18">
      <c r="A15" s="28" t="s">
        <v>57</v>
      </c>
      <c r="B15" s="16" t="s">
        <v>71</v>
      </c>
      <c r="C15" s="20">
        <v>423.50900000000001</v>
      </c>
      <c r="D15" s="2"/>
      <c r="E15" s="2"/>
      <c r="F15" s="20"/>
      <c r="G15" s="20"/>
      <c r="H15" s="20"/>
      <c r="I15" s="20"/>
      <c r="J15" s="20"/>
      <c r="K15" s="162"/>
      <c r="L15" s="20"/>
      <c r="M15" s="20"/>
      <c r="N15" s="20" t="s">
        <v>118</v>
      </c>
      <c r="O15" s="20"/>
      <c r="P15" s="21" t="s">
        <v>88</v>
      </c>
      <c r="Q15" s="13"/>
      <c r="R15" s="14"/>
    </row>
    <row r="16" spans="1:18" ht="36.75" customHeight="1">
      <c r="A16" s="28" t="s">
        <v>57</v>
      </c>
      <c r="B16" s="16" t="s">
        <v>71</v>
      </c>
      <c r="C16" s="34">
        <v>423.51</v>
      </c>
      <c r="D16" s="2"/>
      <c r="E16" s="2"/>
      <c r="F16" s="20"/>
      <c r="G16" s="20"/>
      <c r="H16" s="20"/>
      <c r="I16" s="20"/>
      <c r="J16" s="20"/>
      <c r="K16" s="162"/>
      <c r="L16" s="20"/>
      <c r="M16" s="20"/>
      <c r="N16" s="20" t="s">
        <v>118</v>
      </c>
      <c r="O16" s="20"/>
      <c r="P16" s="21" t="s">
        <v>88</v>
      </c>
      <c r="Q16" s="13"/>
      <c r="R16" s="14"/>
    </row>
    <row r="17" spans="1:24" ht="36.75" customHeight="1">
      <c r="A17" s="28" t="s">
        <v>57</v>
      </c>
      <c r="B17" s="16" t="s">
        <v>71</v>
      </c>
      <c r="C17" s="39" t="s">
        <v>93</v>
      </c>
      <c r="D17" s="2"/>
      <c r="E17" s="2"/>
      <c r="F17" s="20"/>
      <c r="G17" s="20"/>
      <c r="H17" s="20"/>
      <c r="I17" s="20"/>
      <c r="J17" s="20"/>
      <c r="K17" s="162"/>
      <c r="L17" s="20"/>
      <c r="M17" s="20"/>
      <c r="N17" s="20" t="s">
        <v>118</v>
      </c>
      <c r="O17" s="20"/>
      <c r="P17" s="37" t="s">
        <v>89</v>
      </c>
      <c r="Q17" s="13"/>
      <c r="R17" s="14"/>
    </row>
    <row r="18" spans="1:24">
      <c r="A18" s="28" t="s">
        <v>94</v>
      </c>
      <c r="B18" s="16" t="s">
        <v>71</v>
      </c>
      <c r="C18" s="39">
        <v>423.55200000000002</v>
      </c>
      <c r="D18" s="2"/>
      <c r="E18" s="2"/>
      <c r="F18" s="20"/>
      <c r="G18" s="20"/>
      <c r="H18" s="20"/>
      <c r="I18" s="20"/>
      <c r="J18" s="20"/>
      <c r="K18" s="162"/>
      <c r="L18" s="20"/>
      <c r="M18" s="20"/>
      <c r="N18" s="20" t="s">
        <v>118</v>
      </c>
      <c r="O18" s="20"/>
      <c r="P18" s="21" t="s">
        <v>88</v>
      </c>
      <c r="Q18" s="13"/>
      <c r="R18" s="14"/>
    </row>
    <row r="19" spans="1:24">
      <c r="A19" s="28" t="s">
        <v>18</v>
      </c>
      <c r="B19" s="16" t="s">
        <v>71</v>
      </c>
      <c r="C19" s="20">
        <v>423.85899999999998</v>
      </c>
      <c r="D19" s="17">
        <v>785100</v>
      </c>
      <c r="E19" s="2"/>
      <c r="F19" s="20"/>
      <c r="G19" s="20"/>
      <c r="H19" s="20"/>
      <c r="I19" s="20"/>
      <c r="J19" s="20"/>
      <c r="K19" s="162"/>
      <c r="L19" s="20"/>
      <c r="M19" s="20"/>
      <c r="N19" s="20" t="s">
        <v>118</v>
      </c>
      <c r="O19" s="20"/>
      <c r="P19" s="21" t="s">
        <v>88</v>
      </c>
      <c r="Q19" s="15" t="s">
        <v>27</v>
      </c>
      <c r="R19" s="14"/>
    </row>
    <row r="20" spans="1:24" ht="76.5">
      <c r="A20" s="28" t="s">
        <v>29</v>
      </c>
      <c r="B20" s="16" t="s">
        <v>70</v>
      </c>
      <c r="C20" s="20" t="s">
        <v>33</v>
      </c>
      <c r="D20" s="2"/>
      <c r="E20" s="2" t="s">
        <v>0</v>
      </c>
      <c r="F20" s="20"/>
      <c r="G20" s="20"/>
      <c r="H20" s="20"/>
      <c r="I20" s="20"/>
      <c r="J20" s="20"/>
      <c r="K20" s="162"/>
      <c r="L20" s="20"/>
      <c r="M20" s="20"/>
      <c r="N20" s="20" t="s">
        <v>118</v>
      </c>
      <c r="O20" s="20"/>
      <c r="P20" s="37" t="s">
        <v>98</v>
      </c>
      <c r="Q20" s="36"/>
      <c r="R20" s="22"/>
    </row>
    <row r="21" spans="1:24" ht="76.5">
      <c r="A21" s="28" t="s">
        <v>29</v>
      </c>
      <c r="B21" s="16" t="s">
        <v>70</v>
      </c>
      <c r="C21" s="20" t="s">
        <v>34</v>
      </c>
      <c r="D21" s="2"/>
      <c r="E21" s="2" t="s">
        <v>0</v>
      </c>
      <c r="F21" s="20"/>
      <c r="G21" s="20"/>
      <c r="H21" s="20"/>
      <c r="I21" s="20"/>
      <c r="J21" s="20"/>
      <c r="K21" s="162"/>
      <c r="L21" s="20"/>
      <c r="M21" s="20"/>
      <c r="N21" s="20" t="s">
        <v>118</v>
      </c>
      <c r="O21" s="20"/>
      <c r="P21" s="37" t="s">
        <v>99</v>
      </c>
      <c r="Q21" s="36"/>
      <c r="R21" s="22"/>
    </row>
    <row r="22" spans="1:24">
      <c r="A22" s="28" t="s">
        <v>61</v>
      </c>
      <c r="B22" s="16" t="s">
        <v>70</v>
      </c>
      <c r="C22" s="34">
        <v>423.58199999999999</v>
      </c>
      <c r="D22" s="2"/>
      <c r="E22" s="2"/>
      <c r="F22" s="20"/>
      <c r="G22" s="20"/>
      <c r="H22" s="20"/>
      <c r="I22" s="20"/>
      <c r="J22" s="20"/>
      <c r="K22" s="162"/>
      <c r="L22" s="20"/>
      <c r="M22" s="20"/>
      <c r="N22" s="20" t="s">
        <v>118</v>
      </c>
      <c r="O22" s="20"/>
      <c r="P22" s="21" t="s">
        <v>88</v>
      </c>
      <c r="Q22" s="15"/>
      <c r="R22" s="14"/>
    </row>
    <row r="23" spans="1:24">
      <c r="A23" s="28" t="s">
        <v>61</v>
      </c>
      <c r="B23" s="16" t="s">
        <v>70</v>
      </c>
      <c r="C23" s="34">
        <v>423.584</v>
      </c>
      <c r="D23" s="2"/>
      <c r="E23" s="2"/>
      <c r="F23" s="20"/>
      <c r="G23" s="20"/>
      <c r="H23" s="20"/>
      <c r="I23" s="20"/>
      <c r="J23" s="20"/>
      <c r="K23" s="162"/>
      <c r="L23" s="20"/>
      <c r="M23" s="20"/>
      <c r="N23" s="20" t="s">
        <v>118</v>
      </c>
      <c r="O23" s="20"/>
      <c r="P23" s="21" t="s">
        <v>88</v>
      </c>
      <c r="Q23" s="15"/>
      <c r="R23" s="14"/>
    </row>
    <row r="24" spans="1:24">
      <c r="A24" s="28" t="s">
        <v>61</v>
      </c>
      <c r="B24" s="16" t="s">
        <v>70</v>
      </c>
      <c r="C24" s="34">
        <v>423.59</v>
      </c>
      <c r="D24" s="2"/>
      <c r="E24" s="2"/>
      <c r="F24" s="20"/>
      <c r="G24" s="20"/>
      <c r="H24" s="20"/>
      <c r="I24" s="20"/>
      <c r="J24" s="20"/>
      <c r="K24" s="162"/>
      <c r="L24" s="20"/>
      <c r="M24" s="20"/>
      <c r="N24" s="20" t="s">
        <v>118</v>
      </c>
      <c r="O24" s="20"/>
      <c r="P24" s="21" t="s">
        <v>88</v>
      </c>
      <c r="Q24" s="15"/>
      <c r="R24" s="14"/>
    </row>
    <row r="25" spans="1:24" s="90" customFormat="1" ht="25.5">
      <c r="A25" s="102" t="s">
        <v>61</v>
      </c>
      <c r="B25" s="97" t="s">
        <v>135</v>
      </c>
      <c r="C25" s="103" t="s">
        <v>114</v>
      </c>
      <c r="D25" s="89"/>
      <c r="E25" s="89"/>
      <c r="F25" s="20"/>
      <c r="G25" s="20"/>
      <c r="H25" s="20"/>
      <c r="I25" s="20"/>
      <c r="J25" s="20"/>
      <c r="K25" s="162"/>
      <c r="L25" s="20"/>
      <c r="M25" s="20"/>
      <c r="N25" s="95" t="s">
        <v>118</v>
      </c>
      <c r="O25" s="95"/>
      <c r="P25" s="99" t="s">
        <v>88</v>
      </c>
      <c r="Q25" s="105"/>
      <c r="R25" s="106"/>
      <c r="S25" s="108"/>
      <c r="T25" s="108"/>
      <c r="U25" s="108"/>
      <c r="V25" s="108"/>
      <c r="W25" s="108"/>
      <c r="X25" s="108"/>
    </row>
    <row r="26" spans="1:24" s="90" customFormat="1">
      <c r="A26" s="102" t="s">
        <v>61</v>
      </c>
      <c r="B26" s="97" t="s">
        <v>135</v>
      </c>
      <c r="C26" s="104" t="s">
        <v>113</v>
      </c>
      <c r="D26" s="89"/>
      <c r="E26" s="89"/>
      <c r="F26" s="95"/>
      <c r="G26" s="20"/>
      <c r="H26" s="20"/>
      <c r="I26" s="20"/>
      <c r="J26" s="20"/>
      <c r="K26" s="162"/>
      <c r="L26" s="20"/>
      <c r="M26" s="20"/>
      <c r="N26" s="95" t="s">
        <v>118</v>
      </c>
      <c r="O26" s="95"/>
      <c r="P26" s="99" t="s">
        <v>88</v>
      </c>
      <c r="Q26" s="105"/>
      <c r="R26" s="107"/>
      <c r="S26" s="108"/>
      <c r="T26" s="108"/>
      <c r="U26" s="108"/>
      <c r="V26" s="108"/>
      <c r="W26" s="108"/>
      <c r="X26" s="108"/>
    </row>
    <row r="27" spans="1:24" ht="38.25">
      <c r="A27" s="28" t="s">
        <v>15</v>
      </c>
      <c r="B27" s="16" t="s">
        <v>70</v>
      </c>
      <c r="C27" s="20" t="s">
        <v>16</v>
      </c>
      <c r="D27" s="2"/>
      <c r="E27" s="2" t="s">
        <v>1</v>
      </c>
      <c r="F27" s="20"/>
      <c r="G27" s="20"/>
      <c r="H27" s="20"/>
      <c r="I27" s="20"/>
      <c r="J27" s="20"/>
      <c r="K27" s="162"/>
      <c r="L27" s="20"/>
      <c r="M27" s="20"/>
      <c r="N27" s="20" t="s">
        <v>118</v>
      </c>
      <c r="O27" s="20"/>
      <c r="P27" s="37" t="s">
        <v>100</v>
      </c>
      <c r="Q27" s="15"/>
      <c r="R27" s="14"/>
    </row>
    <row r="28" spans="1:24">
      <c r="A28" s="28" t="s">
        <v>24</v>
      </c>
      <c r="B28" s="16" t="s">
        <v>70</v>
      </c>
      <c r="C28" s="20" t="s">
        <v>25</v>
      </c>
      <c r="D28" s="2"/>
      <c r="E28" s="2" t="s">
        <v>1</v>
      </c>
      <c r="F28" s="20"/>
      <c r="G28" s="20"/>
      <c r="H28" s="20"/>
      <c r="I28" s="20"/>
      <c r="J28" s="20"/>
      <c r="K28" s="162"/>
      <c r="L28" s="20"/>
      <c r="M28" s="20"/>
      <c r="N28" s="20" t="s">
        <v>118</v>
      </c>
      <c r="O28" s="20"/>
      <c r="P28" s="21" t="s">
        <v>88</v>
      </c>
      <c r="Q28" s="15"/>
      <c r="R28" s="14"/>
    </row>
    <row r="29" spans="1:24">
      <c r="A29" s="28" t="s">
        <v>24</v>
      </c>
      <c r="B29" s="16" t="s">
        <v>70</v>
      </c>
      <c r="C29" s="20" t="s">
        <v>26</v>
      </c>
      <c r="D29" s="2"/>
      <c r="E29" s="2" t="s">
        <v>1</v>
      </c>
      <c r="F29" s="20"/>
      <c r="G29" s="20"/>
      <c r="H29" s="20"/>
      <c r="I29" s="20"/>
      <c r="J29" s="20"/>
      <c r="K29" s="162"/>
      <c r="L29" s="20"/>
      <c r="M29" s="20"/>
      <c r="N29" s="20" t="s">
        <v>118</v>
      </c>
      <c r="O29" s="20"/>
      <c r="P29" s="21" t="s">
        <v>88</v>
      </c>
      <c r="Q29" s="15"/>
      <c r="R29" s="14"/>
    </row>
    <row r="30" spans="1:24">
      <c r="A30" s="28" t="s">
        <v>18</v>
      </c>
      <c r="B30" s="16" t="s">
        <v>92</v>
      </c>
      <c r="C30" s="20" t="s">
        <v>19</v>
      </c>
      <c r="D30" s="2"/>
      <c r="E30" s="2" t="s">
        <v>0</v>
      </c>
      <c r="F30" s="20"/>
      <c r="G30" s="20"/>
      <c r="H30" s="20"/>
      <c r="I30" s="20"/>
      <c r="J30" s="20"/>
      <c r="K30" s="162"/>
      <c r="L30" s="20"/>
      <c r="M30" s="20"/>
      <c r="N30" s="20" t="s">
        <v>118</v>
      </c>
      <c r="O30" s="20"/>
      <c r="P30" s="21" t="s">
        <v>88</v>
      </c>
      <c r="Q30" s="15"/>
      <c r="R30" s="14"/>
    </row>
    <row r="31" spans="1:24" ht="38.25">
      <c r="A31" s="28" t="s">
        <v>44</v>
      </c>
      <c r="B31" s="16" t="s">
        <v>72</v>
      </c>
      <c r="C31" s="20">
        <v>423.26499999999999</v>
      </c>
      <c r="D31" s="17">
        <v>36000</v>
      </c>
      <c r="E31" s="2" t="s">
        <v>0</v>
      </c>
      <c r="F31" s="20"/>
      <c r="G31" s="20"/>
      <c r="H31" s="20"/>
      <c r="I31" s="20"/>
      <c r="J31" s="20"/>
      <c r="K31" s="162"/>
      <c r="L31" s="20"/>
      <c r="M31" s="20"/>
      <c r="N31" s="20" t="s">
        <v>15</v>
      </c>
      <c r="O31" s="20" t="s">
        <v>118</v>
      </c>
      <c r="P31" s="37" t="s">
        <v>126</v>
      </c>
      <c r="Q31" s="36"/>
      <c r="R31" s="7"/>
    </row>
    <row r="32" spans="1:24">
      <c r="A32" s="28" t="s">
        <v>61</v>
      </c>
      <c r="B32" s="16" t="s">
        <v>70</v>
      </c>
      <c r="C32" s="34">
        <v>423.58</v>
      </c>
      <c r="D32" s="2"/>
      <c r="E32" s="2" t="s">
        <v>1</v>
      </c>
      <c r="F32" s="20"/>
      <c r="G32" s="20"/>
      <c r="H32" s="20"/>
      <c r="I32" s="20"/>
      <c r="J32" s="20"/>
      <c r="K32" s="162"/>
      <c r="L32" s="20"/>
      <c r="M32" s="20"/>
      <c r="N32" s="20" t="s">
        <v>118</v>
      </c>
      <c r="O32" s="20"/>
      <c r="P32" s="21" t="s">
        <v>88</v>
      </c>
      <c r="Q32" s="15"/>
      <c r="R32" s="14"/>
    </row>
    <row r="33" spans="1:18">
      <c r="A33" s="28" t="s">
        <v>29</v>
      </c>
      <c r="B33" s="16" t="s">
        <v>70</v>
      </c>
      <c r="C33" s="20" t="s">
        <v>30</v>
      </c>
      <c r="D33" s="2"/>
      <c r="E33" s="2" t="s">
        <v>1</v>
      </c>
      <c r="F33" s="111">
        <v>16317099</v>
      </c>
      <c r="G33" s="111">
        <v>16317099</v>
      </c>
      <c r="H33" s="67">
        <v>0.5</v>
      </c>
      <c r="I33" s="136">
        <v>32736792</v>
      </c>
      <c r="J33" s="111">
        <v>16317099</v>
      </c>
      <c r="K33" s="111">
        <v>16317099</v>
      </c>
      <c r="L33" s="67">
        <v>0.5</v>
      </c>
      <c r="M33" s="136">
        <v>32736792</v>
      </c>
      <c r="N33" s="20" t="s">
        <v>29</v>
      </c>
      <c r="O33" s="20" t="s">
        <v>118</v>
      </c>
      <c r="P33" s="21" t="s">
        <v>68</v>
      </c>
      <c r="Q33" s="21" t="s">
        <v>68</v>
      </c>
      <c r="R33" s="164" t="s">
        <v>142</v>
      </c>
    </row>
    <row r="34" spans="1:18">
      <c r="A34" s="28" t="s">
        <v>29</v>
      </c>
      <c r="B34" s="16" t="s">
        <v>70</v>
      </c>
      <c r="C34" s="20" t="s">
        <v>31</v>
      </c>
      <c r="D34" s="2"/>
      <c r="E34" s="2" t="s">
        <v>1</v>
      </c>
      <c r="F34" s="111">
        <v>2600000</v>
      </c>
      <c r="G34" s="111">
        <v>2600000</v>
      </c>
      <c r="H34" s="67">
        <f>1/60</f>
        <v>1.6666666666666666E-2</v>
      </c>
      <c r="I34" s="136">
        <v>43333</v>
      </c>
      <c r="J34" s="111">
        <v>2600000</v>
      </c>
      <c r="K34" s="111">
        <v>2600000</v>
      </c>
      <c r="L34" s="67">
        <v>1.6667000000000001E-2</v>
      </c>
      <c r="M34" s="136">
        <v>43333</v>
      </c>
      <c r="N34" s="20" t="s">
        <v>29</v>
      </c>
      <c r="O34" s="20" t="s">
        <v>118</v>
      </c>
      <c r="P34" s="21" t="s">
        <v>68</v>
      </c>
      <c r="Q34" s="38" t="s">
        <v>68</v>
      </c>
      <c r="R34" s="164" t="s">
        <v>142</v>
      </c>
    </row>
    <row r="35" spans="1:18">
      <c r="A35" s="28" t="s">
        <v>29</v>
      </c>
      <c r="B35" s="16" t="s">
        <v>70</v>
      </c>
      <c r="C35" s="20" t="s">
        <v>32</v>
      </c>
      <c r="D35" s="2"/>
      <c r="E35" s="2" t="s">
        <v>1</v>
      </c>
      <c r="F35" s="111">
        <v>80</v>
      </c>
      <c r="G35" s="111">
        <v>16317099</v>
      </c>
      <c r="H35" s="67">
        <v>0.03</v>
      </c>
      <c r="I35" s="136">
        <v>545152</v>
      </c>
      <c r="J35" s="111">
        <v>80</v>
      </c>
      <c r="K35" s="111">
        <v>16317099</v>
      </c>
      <c r="L35" s="67">
        <v>0.03</v>
      </c>
      <c r="M35" s="136">
        <v>545152</v>
      </c>
      <c r="N35" s="19" t="s">
        <v>29</v>
      </c>
      <c r="O35" s="19" t="s">
        <v>118</v>
      </c>
      <c r="P35" s="38" t="s">
        <v>68</v>
      </c>
      <c r="Q35" s="38" t="s">
        <v>68</v>
      </c>
      <c r="R35" s="164" t="s">
        <v>142</v>
      </c>
    </row>
    <row r="36" spans="1:18" ht="63.75">
      <c r="A36" s="28" t="s">
        <v>61</v>
      </c>
      <c r="B36" s="16" t="s">
        <v>70</v>
      </c>
      <c r="C36" s="95">
        <v>423.57799999999997</v>
      </c>
      <c r="D36" s="2"/>
      <c r="E36" s="2" t="s">
        <v>1</v>
      </c>
      <c r="F36" s="120">
        <v>758</v>
      </c>
      <c r="G36" s="111">
        <v>754894</v>
      </c>
      <c r="H36" s="28">
        <v>0.5</v>
      </c>
      <c r="I36" s="111">
        <v>377447</v>
      </c>
      <c r="J36" s="120">
        <v>758</v>
      </c>
      <c r="K36" s="111">
        <v>754894</v>
      </c>
      <c r="L36" s="28">
        <v>0.5</v>
      </c>
      <c r="M36" s="130">
        <v>377447</v>
      </c>
      <c r="N36" s="19" t="s">
        <v>29</v>
      </c>
      <c r="O36" s="19" t="s">
        <v>20</v>
      </c>
      <c r="P36" s="19"/>
      <c r="Q36" s="49" t="s">
        <v>109</v>
      </c>
      <c r="R36" s="165" t="s">
        <v>142</v>
      </c>
    </row>
    <row r="37" spans="1:18" s="47" customFormat="1" ht="63.75">
      <c r="A37" s="54" t="s">
        <v>121</v>
      </c>
      <c r="B37" s="43"/>
      <c r="C37" s="44"/>
      <c r="D37" s="45"/>
      <c r="E37" s="45"/>
      <c r="F37" s="124">
        <f>SUM(F33:F36)</f>
        <v>18917937</v>
      </c>
      <c r="G37" s="124">
        <f>SUM(G33:G36)</f>
        <v>35989092</v>
      </c>
      <c r="H37" s="124">
        <f t="shared" ref="H37:I37" si="0">SUM(H33:H36)</f>
        <v>1.0466666666666669</v>
      </c>
      <c r="I37" s="124">
        <f t="shared" si="0"/>
        <v>33702724</v>
      </c>
      <c r="J37" s="124">
        <f>SUM(J33:J36)</f>
        <v>18917937</v>
      </c>
      <c r="K37" s="124">
        <f>SUM(K33:K36)</f>
        <v>35989092</v>
      </c>
      <c r="L37" s="124">
        <f t="shared" ref="L37" si="1">SUM(L33:L36)</f>
        <v>1.046667</v>
      </c>
      <c r="M37" s="124">
        <f t="shared" ref="M37" si="2">SUM(M33:M36)</f>
        <v>33702724</v>
      </c>
      <c r="N37" s="52"/>
      <c r="O37" s="52"/>
      <c r="P37" s="52"/>
      <c r="Q37" s="53"/>
      <c r="R37" s="46"/>
    </row>
    <row r="38" spans="1:18" ht="36">
      <c r="A38" s="28" t="s">
        <v>20</v>
      </c>
      <c r="B38" s="16" t="s">
        <v>73</v>
      </c>
      <c r="C38" s="20" t="s">
        <v>23</v>
      </c>
      <c r="D38" s="2"/>
      <c r="E38" s="28" t="s">
        <v>1</v>
      </c>
      <c r="F38" s="135">
        <v>45</v>
      </c>
      <c r="G38" s="135">
        <v>45</v>
      </c>
      <c r="H38" s="135">
        <v>1</v>
      </c>
      <c r="I38" s="135">
        <v>45</v>
      </c>
      <c r="J38" s="112"/>
      <c r="K38" s="131"/>
      <c r="L38" s="112"/>
      <c r="M38" s="112"/>
      <c r="N38" s="19" t="s">
        <v>15</v>
      </c>
      <c r="O38" s="19" t="s">
        <v>20</v>
      </c>
      <c r="P38" s="19"/>
      <c r="Q38" s="49" t="s">
        <v>138</v>
      </c>
      <c r="R38" s="14" t="s">
        <v>148</v>
      </c>
    </row>
    <row r="39" spans="1:18">
      <c r="A39" s="28"/>
      <c r="B39" s="16" t="s">
        <v>71</v>
      </c>
      <c r="C39" s="20">
        <v>423.48</v>
      </c>
      <c r="D39" s="2"/>
      <c r="E39" s="28"/>
      <c r="F39" s="28">
        <v>87</v>
      </c>
      <c r="G39" s="28">
        <v>1</v>
      </c>
      <c r="H39" s="28">
        <v>2</v>
      </c>
      <c r="I39" s="111">
        <v>174</v>
      </c>
      <c r="J39" s="130">
        <v>87</v>
      </c>
      <c r="K39" s="130">
        <v>1</v>
      </c>
      <c r="L39" s="130">
        <v>2</v>
      </c>
      <c r="M39" s="130">
        <v>174</v>
      </c>
      <c r="N39" s="19" t="s">
        <v>15</v>
      </c>
      <c r="O39" s="19" t="s">
        <v>20</v>
      </c>
      <c r="P39" s="19"/>
      <c r="Q39" s="49" t="s">
        <v>141</v>
      </c>
      <c r="R39" s="164" t="s">
        <v>142</v>
      </c>
    </row>
    <row r="40" spans="1:18" ht="84">
      <c r="A40" s="28" t="s">
        <v>29</v>
      </c>
      <c r="B40" s="16" t="s">
        <v>71</v>
      </c>
      <c r="C40" s="20">
        <v>423.5</v>
      </c>
      <c r="D40" s="2"/>
      <c r="E40" s="28"/>
      <c r="F40" s="135">
        <v>0</v>
      </c>
      <c r="G40" s="135">
        <v>0</v>
      </c>
      <c r="H40" s="135">
        <v>0</v>
      </c>
      <c r="I40" s="135">
        <v>0</v>
      </c>
      <c r="J40" s="112"/>
      <c r="K40" s="131"/>
      <c r="L40" s="112"/>
      <c r="M40" s="112"/>
      <c r="N40" s="19" t="s">
        <v>15</v>
      </c>
      <c r="O40" s="19" t="s">
        <v>20</v>
      </c>
      <c r="P40" s="19"/>
      <c r="Q40" s="49" t="s">
        <v>141</v>
      </c>
      <c r="R40" s="164" t="s">
        <v>144</v>
      </c>
    </row>
    <row r="41" spans="1:18" ht="50.25" customHeight="1">
      <c r="A41" s="28" t="s">
        <v>35</v>
      </c>
      <c r="B41" s="16" t="s">
        <v>71</v>
      </c>
      <c r="C41" s="20" t="s">
        <v>36</v>
      </c>
      <c r="D41" s="2"/>
      <c r="E41" s="28" t="s">
        <v>0</v>
      </c>
      <c r="F41" s="136">
        <v>857</v>
      </c>
      <c r="G41" s="136">
        <v>1</v>
      </c>
      <c r="H41" s="136">
        <v>10</v>
      </c>
      <c r="I41" s="136">
        <v>8570</v>
      </c>
      <c r="J41" s="163">
        <v>857</v>
      </c>
      <c r="K41" s="163">
        <v>1</v>
      </c>
      <c r="L41" s="173">
        <v>10</v>
      </c>
      <c r="M41" s="173">
        <v>8570</v>
      </c>
      <c r="N41" s="19" t="s">
        <v>15</v>
      </c>
      <c r="O41" s="19" t="s">
        <v>20</v>
      </c>
      <c r="P41" s="19"/>
      <c r="Q41" s="49" t="s">
        <v>139</v>
      </c>
      <c r="R41" s="164" t="s">
        <v>142</v>
      </c>
    </row>
    <row r="42" spans="1:18" ht="50.25" customHeight="1">
      <c r="A42" s="67" t="s">
        <v>35</v>
      </c>
      <c r="B42" s="16" t="s">
        <v>71</v>
      </c>
      <c r="C42" s="68" t="s">
        <v>37</v>
      </c>
      <c r="D42" s="20"/>
      <c r="E42" s="28"/>
      <c r="F42" s="136">
        <v>857</v>
      </c>
      <c r="G42" s="136">
        <v>1</v>
      </c>
      <c r="H42" s="136">
        <v>2</v>
      </c>
      <c r="I42" s="136">
        <v>1714</v>
      </c>
      <c r="J42" s="163">
        <v>857</v>
      </c>
      <c r="K42" s="163">
        <v>1</v>
      </c>
      <c r="L42" s="163">
        <v>2</v>
      </c>
      <c r="M42" s="163">
        <v>1714</v>
      </c>
      <c r="N42" s="129" t="s">
        <v>15</v>
      </c>
      <c r="O42" s="129" t="s">
        <v>20</v>
      </c>
      <c r="P42" s="19"/>
      <c r="Q42" s="49" t="s">
        <v>139</v>
      </c>
      <c r="R42" s="164" t="s">
        <v>142</v>
      </c>
    </row>
    <row r="43" spans="1:18" ht="50.25" customHeight="1">
      <c r="A43" s="28"/>
      <c r="B43" s="16" t="s">
        <v>71</v>
      </c>
      <c r="C43" s="68" t="s">
        <v>37</v>
      </c>
      <c r="D43" s="20"/>
      <c r="E43" s="28"/>
      <c r="F43" s="136">
        <v>857</v>
      </c>
      <c r="G43" s="136">
        <v>1</v>
      </c>
      <c r="H43" s="136">
        <v>40</v>
      </c>
      <c r="I43" s="136">
        <v>34280</v>
      </c>
      <c r="J43" s="136">
        <v>857</v>
      </c>
      <c r="K43" s="163">
        <v>1</v>
      </c>
      <c r="L43" s="163">
        <v>40</v>
      </c>
      <c r="M43" s="163">
        <v>34280</v>
      </c>
      <c r="N43" s="129" t="s">
        <v>15</v>
      </c>
      <c r="O43" s="129" t="s">
        <v>20</v>
      </c>
      <c r="P43" s="19"/>
      <c r="Q43" s="49" t="s">
        <v>139</v>
      </c>
      <c r="R43" s="164" t="s">
        <v>142</v>
      </c>
    </row>
    <row r="44" spans="1:18" ht="48.75" customHeight="1">
      <c r="A44" s="28" t="s">
        <v>35</v>
      </c>
      <c r="B44" s="16" t="s">
        <v>71</v>
      </c>
      <c r="C44" s="155" t="s">
        <v>157</v>
      </c>
      <c r="D44" s="20"/>
      <c r="E44" s="28"/>
      <c r="F44" s="113"/>
      <c r="G44" s="113"/>
      <c r="H44" s="114"/>
      <c r="I44" s="113"/>
      <c r="J44" s="152">
        <v>710</v>
      </c>
      <c r="K44" s="156">
        <v>1350000</v>
      </c>
      <c r="L44" s="151">
        <v>0.25</v>
      </c>
      <c r="M44" s="152">
        <v>337500</v>
      </c>
      <c r="N44" s="20" t="s">
        <v>15</v>
      </c>
      <c r="O44" s="20" t="s">
        <v>20</v>
      </c>
      <c r="P44" s="15"/>
      <c r="Q44" s="49" t="s">
        <v>69</v>
      </c>
      <c r="R44" s="137" t="s">
        <v>161</v>
      </c>
    </row>
    <row r="45" spans="1:18" ht="60">
      <c r="A45" s="28" t="s">
        <v>35</v>
      </c>
      <c r="B45" s="16" t="s">
        <v>71</v>
      </c>
      <c r="C45" s="68" t="s">
        <v>154</v>
      </c>
      <c r="D45" s="2"/>
      <c r="E45" s="28"/>
      <c r="F45" s="28"/>
      <c r="G45" s="67"/>
      <c r="H45" s="111"/>
      <c r="I45" s="111"/>
      <c r="J45" s="158">
        <v>28</v>
      </c>
      <c r="K45" s="156">
        <v>28</v>
      </c>
      <c r="L45" s="158">
        <v>1380</v>
      </c>
      <c r="M45" s="159">
        <v>38640</v>
      </c>
      <c r="N45" s="129" t="s">
        <v>24</v>
      </c>
      <c r="O45" s="129" t="s">
        <v>119</v>
      </c>
      <c r="P45" s="19"/>
      <c r="Q45" s="49" t="s">
        <v>69</v>
      </c>
      <c r="R45" s="137" t="s">
        <v>161</v>
      </c>
    </row>
    <row r="46" spans="1:18" ht="25.5">
      <c r="A46" s="28" t="s">
        <v>35</v>
      </c>
      <c r="B46" s="16" t="s">
        <v>71</v>
      </c>
      <c r="C46" s="20" t="s">
        <v>38</v>
      </c>
      <c r="D46" s="2"/>
      <c r="E46" s="28" t="s">
        <v>1</v>
      </c>
      <c r="F46" s="67">
        <v>802</v>
      </c>
      <c r="G46" s="67">
        <v>1</v>
      </c>
      <c r="H46" s="67">
        <v>200</v>
      </c>
      <c r="I46" s="136">
        <v>160400</v>
      </c>
      <c r="J46" s="163">
        <v>802</v>
      </c>
      <c r="K46" s="163">
        <v>1</v>
      </c>
      <c r="L46" s="163">
        <v>200</v>
      </c>
      <c r="M46" s="173">
        <v>160400</v>
      </c>
      <c r="N46" s="19" t="s">
        <v>15</v>
      </c>
      <c r="O46" s="19" t="s">
        <v>20</v>
      </c>
      <c r="P46" s="19"/>
      <c r="Q46" s="49" t="s">
        <v>69</v>
      </c>
      <c r="R46" s="164" t="s">
        <v>142</v>
      </c>
    </row>
    <row r="47" spans="1:18" ht="25.5">
      <c r="A47" s="28" t="s">
        <v>35</v>
      </c>
      <c r="B47" s="16" t="s">
        <v>71</v>
      </c>
      <c r="C47" s="20" t="s">
        <v>39</v>
      </c>
      <c r="D47" s="2"/>
      <c r="E47" s="28" t="s">
        <v>1</v>
      </c>
      <c r="F47" s="67">
        <v>802</v>
      </c>
      <c r="G47" s="67">
        <v>1</v>
      </c>
      <c r="H47" s="67">
        <v>160</v>
      </c>
      <c r="I47" s="136">
        <v>128320</v>
      </c>
      <c r="J47" s="163">
        <v>802</v>
      </c>
      <c r="K47" s="163">
        <v>1</v>
      </c>
      <c r="L47" s="163">
        <v>160</v>
      </c>
      <c r="M47" s="173">
        <v>128320</v>
      </c>
      <c r="N47" s="19" t="s">
        <v>15</v>
      </c>
      <c r="O47" s="19" t="s">
        <v>20</v>
      </c>
      <c r="P47" s="19"/>
      <c r="Q47" s="49" t="s">
        <v>69</v>
      </c>
      <c r="R47" s="164" t="s">
        <v>142</v>
      </c>
    </row>
    <row r="48" spans="1:18" ht="51">
      <c r="A48" s="28" t="s">
        <v>40</v>
      </c>
      <c r="B48" s="16" t="s">
        <v>71</v>
      </c>
      <c r="C48" s="20" t="s">
        <v>41</v>
      </c>
      <c r="D48" s="2"/>
      <c r="E48" s="28" t="s">
        <v>0</v>
      </c>
      <c r="F48" s="67">
        <v>876</v>
      </c>
      <c r="G48" s="67">
        <v>1</v>
      </c>
      <c r="H48" s="67">
        <v>0.5</v>
      </c>
      <c r="I48" s="138">
        <v>438</v>
      </c>
      <c r="J48" s="174">
        <v>876</v>
      </c>
      <c r="K48" s="67">
        <v>1</v>
      </c>
      <c r="L48" s="67">
        <v>0.5</v>
      </c>
      <c r="M48" s="174">
        <v>438</v>
      </c>
      <c r="N48" s="20" t="s">
        <v>15</v>
      </c>
      <c r="O48" s="20" t="s">
        <v>20</v>
      </c>
      <c r="P48" s="20"/>
      <c r="Q48" s="13" t="s">
        <v>140</v>
      </c>
      <c r="R48" s="164" t="s">
        <v>142</v>
      </c>
    </row>
    <row r="49" spans="1:20" ht="38.25">
      <c r="A49" s="28" t="s">
        <v>40</v>
      </c>
      <c r="B49" s="16" t="s">
        <v>71</v>
      </c>
      <c r="C49" s="20" t="s">
        <v>42</v>
      </c>
      <c r="D49" s="2"/>
      <c r="E49" s="28" t="s">
        <v>0</v>
      </c>
      <c r="F49" s="67">
        <v>876</v>
      </c>
      <c r="G49" s="67">
        <v>1</v>
      </c>
      <c r="H49" s="67">
        <v>0.5</v>
      </c>
      <c r="I49" s="138">
        <v>438</v>
      </c>
      <c r="J49" s="174">
        <v>876</v>
      </c>
      <c r="K49" s="67">
        <v>1</v>
      </c>
      <c r="L49" s="67">
        <v>0.5</v>
      </c>
      <c r="M49" s="174">
        <v>438</v>
      </c>
      <c r="N49" s="20" t="s">
        <v>15</v>
      </c>
      <c r="O49" s="20" t="s">
        <v>20</v>
      </c>
      <c r="P49" s="20"/>
      <c r="Q49" s="13" t="s">
        <v>80</v>
      </c>
      <c r="R49" s="164" t="s">
        <v>142</v>
      </c>
    </row>
    <row r="50" spans="1:20" ht="60">
      <c r="A50" s="28" t="s">
        <v>40</v>
      </c>
      <c r="B50" s="16" t="s">
        <v>71</v>
      </c>
      <c r="C50" s="20" t="s">
        <v>43</v>
      </c>
      <c r="D50" s="2"/>
      <c r="E50" s="28" t="s">
        <v>1</v>
      </c>
      <c r="F50" s="67">
        <v>811</v>
      </c>
      <c r="G50" s="67">
        <v>1</v>
      </c>
      <c r="H50" s="67">
        <v>1</v>
      </c>
      <c r="I50" s="136">
        <v>811</v>
      </c>
      <c r="J50" s="151">
        <v>456</v>
      </c>
      <c r="K50" s="156">
        <v>1876000</v>
      </c>
      <c r="L50" s="149">
        <v>0.5</v>
      </c>
      <c r="M50" s="152">
        <v>937500</v>
      </c>
      <c r="N50" s="20" t="s">
        <v>15</v>
      </c>
      <c r="O50" s="20" t="s">
        <v>20</v>
      </c>
      <c r="P50" s="20"/>
      <c r="Q50" s="13" t="s">
        <v>81</v>
      </c>
      <c r="R50" s="137" t="s">
        <v>160</v>
      </c>
    </row>
    <row r="51" spans="1:20" ht="51">
      <c r="A51" s="28" t="s">
        <v>57</v>
      </c>
      <c r="B51" s="16" t="s">
        <v>71</v>
      </c>
      <c r="C51" s="20" t="s">
        <v>59</v>
      </c>
      <c r="D51" s="2"/>
      <c r="E51" s="28"/>
      <c r="F51" s="67">
        <v>876</v>
      </c>
      <c r="G51" s="67">
        <v>1</v>
      </c>
      <c r="H51" s="67">
        <v>52</v>
      </c>
      <c r="I51" s="136">
        <v>45552</v>
      </c>
      <c r="J51" s="176">
        <v>876</v>
      </c>
      <c r="K51" s="176">
        <v>1</v>
      </c>
      <c r="L51" s="176">
        <v>52</v>
      </c>
      <c r="M51" s="176">
        <v>45552</v>
      </c>
      <c r="N51" s="20" t="s">
        <v>15</v>
      </c>
      <c r="O51" s="20" t="s">
        <v>20</v>
      </c>
      <c r="P51" s="20"/>
      <c r="Q51" s="13" t="s">
        <v>105</v>
      </c>
      <c r="R51" s="164" t="s">
        <v>142</v>
      </c>
    </row>
    <row r="52" spans="1:20" ht="51">
      <c r="A52" s="28" t="s">
        <v>57</v>
      </c>
      <c r="B52" s="16" t="s">
        <v>71</v>
      </c>
      <c r="C52" s="20" t="s">
        <v>60</v>
      </c>
      <c r="D52" s="2"/>
      <c r="E52" s="28"/>
      <c r="F52" s="67">
        <v>876</v>
      </c>
      <c r="G52" s="67">
        <v>1</v>
      </c>
      <c r="H52" s="67">
        <v>8</v>
      </c>
      <c r="I52" s="136">
        <v>7008</v>
      </c>
      <c r="J52" s="176">
        <v>876</v>
      </c>
      <c r="K52" s="176">
        <v>1</v>
      </c>
      <c r="L52" s="176">
        <v>8</v>
      </c>
      <c r="M52" s="176">
        <v>7008</v>
      </c>
      <c r="N52" s="20" t="s">
        <v>15</v>
      </c>
      <c r="O52" s="20" t="s">
        <v>20</v>
      </c>
      <c r="P52" s="20"/>
      <c r="Q52" s="13" t="s">
        <v>105</v>
      </c>
      <c r="R52" s="164" t="s">
        <v>142</v>
      </c>
    </row>
    <row r="53" spans="1:20" ht="51">
      <c r="A53" s="28" t="s">
        <v>123</v>
      </c>
      <c r="B53" s="16" t="s">
        <v>71</v>
      </c>
      <c r="C53" s="34" t="s">
        <v>17</v>
      </c>
      <c r="D53" s="2"/>
      <c r="E53" s="28" t="s">
        <v>1</v>
      </c>
      <c r="F53" s="67">
        <v>876</v>
      </c>
      <c r="G53" s="67">
        <v>1</v>
      </c>
      <c r="H53" s="67">
        <v>78</v>
      </c>
      <c r="I53" s="136">
        <v>68328</v>
      </c>
      <c r="J53" s="176">
        <v>876</v>
      </c>
      <c r="K53" s="176">
        <v>1</v>
      </c>
      <c r="L53" s="176">
        <v>78</v>
      </c>
      <c r="M53" s="176">
        <v>68328</v>
      </c>
      <c r="N53" s="20" t="s">
        <v>15</v>
      </c>
      <c r="O53" s="20" t="s">
        <v>20</v>
      </c>
      <c r="P53" s="20"/>
      <c r="Q53" s="13" t="s">
        <v>81</v>
      </c>
      <c r="R53" s="164" t="s">
        <v>142</v>
      </c>
    </row>
    <row r="54" spans="1:20">
      <c r="A54" s="28" t="s">
        <v>124</v>
      </c>
      <c r="B54" s="16" t="s">
        <v>71</v>
      </c>
      <c r="C54" s="20" t="s">
        <v>28</v>
      </c>
      <c r="D54" s="2"/>
      <c r="E54" s="28" t="s">
        <v>1</v>
      </c>
      <c r="F54" s="28">
        <v>50</v>
      </c>
      <c r="G54" s="28">
        <v>1</v>
      </c>
      <c r="H54" s="28">
        <v>122.4</v>
      </c>
      <c r="I54" s="111">
        <v>6120</v>
      </c>
      <c r="J54" s="132">
        <v>50</v>
      </c>
      <c r="K54" s="132">
        <v>1</v>
      </c>
      <c r="L54" s="28">
        <v>122.4</v>
      </c>
      <c r="M54" s="132">
        <v>6120</v>
      </c>
      <c r="N54" s="20" t="s">
        <v>15</v>
      </c>
      <c r="O54" s="20" t="s">
        <v>20</v>
      </c>
      <c r="P54" s="2"/>
      <c r="Q54" s="15"/>
      <c r="R54" s="164" t="s">
        <v>142</v>
      </c>
    </row>
    <row r="55" spans="1:20" ht="38.25">
      <c r="A55" s="28" t="s">
        <v>29</v>
      </c>
      <c r="B55" s="16" t="s">
        <v>70</v>
      </c>
      <c r="C55" s="20" t="s">
        <v>101</v>
      </c>
      <c r="D55" s="2"/>
      <c r="E55" s="28"/>
      <c r="F55" s="115">
        <v>42</v>
      </c>
      <c r="G55" s="35"/>
      <c r="H55" s="115">
        <v>207</v>
      </c>
      <c r="I55" s="116">
        <v>8700</v>
      </c>
      <c r="J55" s="133">
        <v>42</v>
      </c>
      <c r="K55" s="133"/>
      <c r="L55" s="133">
        <v>207</v>
      </c>
      <c r="M55" s="133">
        <v>8700</v>
      </c>
      <c r="N55" s="20" t="s">
        <v>15</v>
      </c>
      <c r="O55" s="20" t="s">
        <v>119</v>
      </c>
      <c r="P55" s="2"/>
      <c r="Q55" s="51" t="s">
        <v>116</v>
      </c>
      <c r="R55" s="166" t="s">
        <v>147</v>
      </c>
    </row>
    <row r="56" spans="1:20" ht="25.5">
      <c r="A56" s="28" t="s">
        <v>29</v>
      </c>
      <c r="B56" s="16" t="s">
        <v>70</v>
      </c>
      <c r="C56" s="20" t="s">
        <v>115</v>
      </c>
      <c r="D56" s="6"/>
      <c r="E56" s="28"/>
      <c r="F56" s="111">
        <v>80</v>
      </c>
      <c r="G56" s="111">
        <v>576100</v>
      </c>
      <c r="H56" s="67">
        <v>8</v>
      </c>
      <c r="I56" s="136">
        <v>10242</v>
      </c>
      <c r="J56" s="175">
        <v>80</v>
      </c>
      <c r="K56" s="175">
        <v>576100</v>
      </c>
      <c r="L56" s="175">
        <v>8</v>
      </c>
      <c r="M56" s="175">
        <v>10242</v>
      </c>
      <c r="N56" s="20" t="s">
        <v>15</v>
      </c>
      <c r="O56" s="20" t="s">
        <v>118</v>
      </c>
      <c r="P56" s="21" t="s">
        <v>68</v>
      </c>
      <c r="Q56" s="51" t="s">
        <v>103</v>
      </c>
      <c r="R56" s="164" t="s">
        <v>142</v>
      </c>
    </row>
    <row r="57" spans="1:20" ht="25.5">
      <c r="A57" s="28" t="s">
        <v>29</v>
      </c>
      <c r="B57" s="16" t="s">
        <v>70</v>
      </c>
      <c r="C57" s="20" t="s">
        <v>102</v>
      </c>
      <c r="D57" s="2"/>
      <c r="E57" s="28"/>
      <c r="F57" s="116">
        <v>500000</v>
      </c>
      <c r="G57" s="116">
        <v>500000</v>
      </c>
      <c r="H57" s="117">
        <f>15/60</f>
        <v>0.25</v>
      </c>
      <c r="I57" s="116">
        <v>125000</v>
      </c>
      <c r="J57" s="133">
        <v>500000</v>
      </c>
      <c r="K57" s="133">
        <v>500000</v>
      </c>
      <c r="L57" s="117">
        <f>15/60</f>
        <v>0.25</v>
      </c>
      <c r="M57" s="133">
        <v>125000</v>
      </c>
      <c r="N57" s="20" t="s">
        <v>15</v>
      </c>
      <c r="O57" s="20" t="s">
        <v>119</v>
      </c>
      <c r="P57" s="20"/>
      <c r="Q57" s="51" t="s">
        <v>103</v>
      </c>
      <c r="R57" s="164" t="s">
        <v>142</v>
      </c>
    </row>
    <row r="58" spans="1:20" ht="25.5">
      <c r="A58" s="28" t="s">
        <v>29</v>
      </c>
      <c r="B58" s="16" t="s">
        <v>70</v>
      </c>
      <c r="C58" s="20" t="s">
        <v>104</v>
      </c>
      <c r="D58" s="2"/>
      <c r="E58" s="28"/>
      <c r="F58" s="116">
        <v>500000</v>
      </c>
      <c r="G58" s="116">
        <v>500000</v>
      </c>
      <c r="H58" s="117">
        <v>8.3333333333333329E-2</v>
      </c>
      <c r="I58" s="116">
        <v>41667</v>
      </c>
      <c r="J58" s="133">
        <v>500000</v>
      </c>
      <c r="K58" s="133">
        <v>500000</v>
      </c>
      <c r="L58" s="117">
        <v>8.3333333333333329E-2</v>
      </c>
      <c r="M58" s="133">
        <v>41667</v>
      </c>
      <c r="N58" s="20" t="s">
        <v>15</v>
      </c>
      <c r="O58" s="20" t="s">
        <v>119</v>
      </c>
      <c r="P58" s="20"/>
      <c r="Q58" s="51" t="s">
        <v>103</v>
      </c>
      <c r="R58" s="164" t="s">
        <v>142</v>
      </c>
    </row>
    <row r="59" spans="1:20">
      <c r="A59" s="28" t="s">
        <v>29</v>
      </c>
      <c r="B59" s="8" t="s">
        <v>70</v>
      </c>
      <c r="C59" s="88">
        <v>423.44</v>
      </c>
      <c r="E59" s="119" t="s">
        <v>1</v>
      </c>
      <c r="F59" s="118">
        <v>80</v>
      </c>
      <c r="G59" s="111">
        <v>153600</v>
      </c>
      <c r="H59" s="157">
        <v>0.05</v>
      </c>
      <c r="I59" s="136">
        <v>7680</v>
      </c>
      <c r="J59" s="177">
        <v>80</v>
      </c>
      <c r="K59" s="177">
        <v>153600</v>
      </c>
      <c r="L59" s="157">
        <v>0.05</v>
      </c>
      <c r="M59" s="177">
        <v>7680</v>
      </c>
      <c r="N59" s="88" t="s">
        <v>15</v>
      </c>
      <c r="O59" s="2" t="s">
        <v>118</v>
      </c>
      <c r="P59" s="27" t="s">
        <v>68</v>
      </c>
      <c r="Q59" s="109" t="s">
        <v>68</v>
      </c>
      <c r="R59" s="164" t="s">
        <v>142</v>
      </c>
    </row>
    <row r="60" spans="1:20">
      <c r="A60" s="28" t="s">
        <v>61</v>
      </c>
      <c r="B60" s="16" t="s">
        <v>70</v>
      </c>
      <c r="C60" s="20" t="s">
        <v>78</v>
      </c>
      <c r="D60" s="2"/>
      <c r="E60" s="28" t="s">
        <v>1</v>
      </c>
      <c r="F60" s="127">
        <v>758</v>
      </c>
      <c r="G60" s="127">
        <v>758</v>
      </c>
      <c r="H60" s="127">
        <v>8</v>
      </c>
      <c r="I60" s="139">
        <v>6064</v>
      </c>
      <c r="J60" s="140">
        <v>758</v>
      </c>
      <c r="K60" s="140">
        <v>758</v>
      </c>
      <c r="L60" s="140">
        <v>8</v>
      </c>
      <c r="M60" s="140">
        <v>6064</v>
      </c>
      <c r="N60" s="141" t="s">
        <v>15</v>
      </c>
      <c r="O60" s="141" t="s">
        <v>20</v>
      </c>
      <c r="P60" s="141"/>
      <c r="Q60" s="142" t="s">
        <v>79</v>
      </c>
      <c r="R60" s="164" t="s">
        <v>142</v>
      </c>
    </row>
    <row r="61" spans="1:20" ht="38.25">
      <c r="A61" s="28" t="s">
        <v>61</v>
      </c>
      <c r="B61" s="16" t="s">
        <v>70</v>
      </c>
      <c r="C61" s="20" t="s">
        <v>108</v>
      </c>
      <c r="D61" s="2"/>
      <c r="E61" s="28"/>
      <c r="F61" s="127">
        <v>758</v>
      </c>
      <c r="G61" s="111">
        <v>27667</v>
      </c>
      <c r="H61" s="28">
        <v>0.5</v>
      </c>
      <c r="I61" s="111">
        <v>13834</v>
      </c>
      <c r="J61" s="132">
        <v>758</v>
      </c>
      <c r="K61" s="132">
        <v>27667</v>
      </c>
      <c r="L61" s="28">
        <v>0.5</v>
      </c>
      <c r="M61" s="132">
        <v>13834</v>
      </c>
      <c r="N61" s="20" t="s">
        <v>15</v>
      </c>
      <c r="O61" s="20" t="s">
        <v>20</v>
      </c>
      <c r="P61" s="20"/>
      <c r="Q61" s="15" t="s">
        <v>110</v>
      </c>
      <c r="R61" s="164" t="s">
        <v>142</v>
      </c>
      <c r="T61" s="65" t="s">
        <v>156</v>
      </c>
    </row>
    <row r="62" spans="1:20" ht="38.25">
      <c r="A62" s="28" t="s">
        <v>61</v>
      </c>
      <c r="B62" s="16" t="s">
        <v>70</v>
      </c>
      <c r="C62" s="20" t="s">
        <v>62</v>
      </c>
      <c r="D62" s="2"/>
      <c r="E62" s="28" t="s">
        <v>1</v>
      </c>
      <c r="F62" s="127">
        <v>758</v>
      </c>
      <c r="G62" s="143">
        <v>758</v>
      </c>
      <c r="H62" s="28">
        <v>0.25</v>
      </c>
      <c r="I62" s="111">
        <v>6917</v>
      </c>
      <c r="J62" s="132">
        <v>758</v>
      </c>
      <c r="K62" s="132">
        <v>758</v>
      </c>
      <c r="L62" s="28">
        <v>0.25</v>
      </c>
      <c r="M62" s="132">
        <v>6917</v>
      </c>
      <c r="N62" s="20" t="s">
        <v>15</v>
      </c>
      <c r="O62" s="20" t="s">
        <v>20</v>
      </c>
      <c r="P62" s="20"/>
      <c r="Q62" s="15" t="s">
        <v>111</v>
      </c>
      <c r="R62" s="164" t="s">
        <v>142</v>
      </c>
    </row>
    <row r="63" spans="1:20">
      <c r="A63" s="28" t="s">
        <v>61</v>
      </c>
      <c r="B63" s="16" t="s">
        <v>70</v>
      </c>
      <c r="C63" s="20" t="s">
        <v>63</v>
      </c>
      <c r="D63" s="2"/>
      <c r="E63" s="28" t="s">
        <v>1</v>
      </c>
      <c r="F63" s="127">
        <v>758</v>
      </c>
      <c r="G63" s="127">
        <v>758</v>
      </c>
      <c r="H63" s="28">
        <v>52</v>
      </c>
      <c r="I63" s="139">
        <v>39416</v>
      </c>
      <c r="J63" s="140">
        <v>758</v>
      </c>
      <c r="K63" s="140">
        <v>758</v>
      </c>
      <c r="L63" s="140">
        <v>52</v>
      </c>
      <c r="M63" s="140">
        <v>39416</v>
      </c>
      <c r="N63" s="20" t="s">
        <v>15</v>
      </c>
      <c r="O63" s="20" t="s">
        <v>20</v>
      </c>
      <c r="P63" s="20"/>
      <c r="Q63" s="15" t="s">
        <v>79</v>
      </c>
      <c r="R63" s="164" t="s">
        <v>142</v>
      </c>
    </row>
    <row r="64" spans="1:20" ht="120">
      <c r="A64" s="28" t="s">
        <v>61</v>
      </c>
      <c r="B64" s="16" t="s">
        <v>70</v>
      </c>
      <c r="C64" s="68" t="s">
        <v>158</v>
      </c>
      <c r="D64" s="2"/>
      <c r="E64" s="28"/>
      <c r="F64" s="127">
        <v>758</v>
      </c>
      <c r="G64" s="139">
        <v>261310</v>
      </c>
      <c r="H64" s="28">
        <v>0.5</v>
      </c>
      <c r="I64" s="139">
        <v>130655</v>
      </c>
      <c r="J64" s="140">
        <v>0</v>
      </c>
      <c r="K64" s="140">
        <v>0</v>
      </c>
      <c r="L64" s="140">
        <v>0</v>
      </c>
      <c r="M64" s="140">
        <v>0</v>
      </c>
      <c r="N64" s="68" t="s">
        <v>15</v>
      </c>
      <c r="O64" s="68" t="s">
        <v>20</v>
      </c>
      <c r="P64" s="20"/>
      <c r="Q64" s="15" t="s">
        <v>79</v>
      </c>
      <c r="R64" s="137" t="s">
        <v>164</v>
      </c>
    </row>
    <row r="65" spans="1:45" ht="60">
      <c r="A65" s="144" t="s">
        <v>61</v>
      </c>
      <c r="B65" s="145" t="s">
        <v>70</v>
      </c>
      <c r="C65" s="146" t="s">
        <v>155</v>
      </c>
      <c r="D65" s="2"/>
      <c r="E65" s="28"/>
      <c r="F65" s="144"/>
      <c r="G65" s="147"/>
      <c r="H65" s="144"/>
      <c r="I65" s="147"/>
      <c r="J65" s="149">
        <v>456</v>
      </c>
      <c r="K65" s="150">
        <v>912493</v>
      </c>
      <c r="L65" s="149">
        <v>0.05</v>
      </c>
      <c r="M65" s="150">
        <v>45625</v>
      </c>
      <c r="N65" s="148" t="s">
        <v>15</v>
      </c>
      <c r="O65" s="148" t="s">
        <v>119</v>
      </c>
      <c r="P65" s="148"/>
      <c r="Q65" s="142" t="s">
        <v>90</v>
      </c>
      <c r="R65" s="154" t="s">
        <v>162</v>
      </c>
    </row>
    <row r="66" spans="1:45" ht="60">
      <c r="A66" s="67" t="s">
        <v>61</v>
      </c>
      <c r="B66" s="16" t="s">
        <v>70</v>
      </c>
      <c r="C66" s="146" t="s">
        <v>64</v>
      </c>
      <c r="D66" s="2"/>
      <c r="E66" s="28" t="s">
        <v>1</v>
      </c>
      <c r="F66" s="127">
        <v>758</v>
      </c>
      <c r="G66" s="147">
        <v>7839</v>
      </c>
      <c r="H66" s="127">
        <v>0.5</v>
      </c>
      <c r="I66" s="139">
        <v>3920</v>
      </c>
      <c r="J66" s="169">
        <v>456</v>
      </c>
      <c r="K66" s="169">
        <v>1021721</v>
      </c>
      <c r="L66" s="149">
        <v>0.5</v>
      </c>
      <c r="M66" s="169">
        <v>510861</v>
      </c>
      <c r="N66" s="20" t="s">
        <v>15</v>
      </c>
      <c r="O66" s="20" t="s">
        <v>20</v>
      </c>
      <c r="P66" s="20"/>
      <c r="Q66" s="15" t="s">
        <v>90</v>
      </c>
      <c r="R66" s="137" t="s">
        <v>160</v>
      </c>
    </row>
    <row r="67" spans="1:45" ht="60">
      <c r="A67" s="67" t="s">
        <v>61</v>
      </c>
      <c r="B67" s="16" t="s">
        <v>70</v>
      </c>
      <c r="C67" s="146" t="s">
        <v>163</v>
      </c>
      <c r="D67" s="2"/>
      <c r="E67" s="28"/>
      <c r="F67" s="127"/>
      <c r="G67" s="147"/>
      <c r="H67" s="127"/>
      <c r="I67" s="139"/>
      <c r="J67" s="169">
        <v>456</v>
      </c>
      <c r="K67" s="169">
        <v>23518</v>
      </c>
      <c r="L67" s="149">
        <v>0.5</v>
      </c>
      <c r="M67" s="169">
        <v>11759</v>
      </c>
      <c r="N67" s="20"/>
      <c r="O67" s="20"/>
      <c r="P67" s="20"/>
      <c r="Q67" s="15" t="s">
        <v>90</v>
      </c>
      <c r="R67" s="137" t="s">
        <v>165</v>
      </c>
    </row>
    <row r="68" spans="1:45">
      <c r="A68" s="28" t="s">
        <v>61</v>
      </c>
      <c r="B68" s="16" t="s">
        <v>70</v>
      </c>
      <c r="C68" s="20" t="s">
        <v>65</v>
      </c>
      <c r="D68" s="2"/>
      <c r="E68" s="28" t="s">
        <v>1</v>
      </c>
      <c r="F68" s="127">
        <v>758</v>
      </c>
      <c r="G68" s="111">
        <v>104524</v>
      </c>
      <c r="H68" s="28">
        <v>0.25</v>
      </c>
      <c r="I68" s="111">
        <v>26131</v>
      </c>
      <c r="J68" s="132">
        <v>758</v>
      </c>
      <c r="K68" s="132">
        <v>104524</v>
      </c>
      <c r="L68" s="28">
        <v>0.25</v>
      </c>
      <c r="M68" s="132">
        <v>26131</v>
      </c>
      <c r="N68" s="20" t="s">
        <v>15</v>
      </c>
      <c r="O68" s="20" t="s">
        <v>20</v>
      </c>
      <c r="P68" s="20"/>
      <c r="Q68" s="15" t="s">
        <v>90</v>
      </c>
      <c r="R68" s="167" t="s">
        <v>142</v>
      </c>
    </row>
    <row r="69" spans="1:45">
      <c r="A69" s="28" t="s">
        <v>61</v>
      </c>
      <c r="B69" s="8" t="s">
        <v>70</v>
      </c>
      <c r="C69" s="2" t="s">
        <v>5</v>
      </c>
      <c r="D69" s="2"/>
      <c r="E69" s="28" t="s">
        <v>1</v>
      </c>
      <c r="F69" s="127">
        <v>758</v>
      </c>
      <c r="G69" s="111">
        <v>1161</v>
      </c>
      <c r="H69" s="28">
        <v>0.25</v>
      </c>
      <c r="I69" s="111">
        <v>290</v>
      </c>
      <c r="J69" s="132">
        <v>758</v>
      </c>
      <c r="K69" s="132">
        <v>1161</v>
      </c>
      <c r="L69" s="28">
        <v>0.25</v>
      </c>
      <c r="M69" s="111">
        <v>290</v>
      </c>
      <c r="N69" s="20" t="s">
        <v>15</v>
      </c>
      <c r="O69" s="20" t="s">
        <v>20</v>
      </c>
      <c r="P69" s="20"/>
      <c r="Q69" s="15" t="s">
        <v>90</v>
      </c>
      <c r="R69" s="167" t="s">
        <v>142</v>
      </c>
    </row>
    <row r="70" spans="1:45" ht="144">
      <c r="A70" s="28" t="s">
        <v>61</v>
      </c>
      <c r="B70" s="16" t="s">
        <v>70</v>
      </c>
      <c r="C70" s="153" t="s">
        <v>166</v>
      </c>
      <c r="D70" s="2"/>
      <c r="E70" s="28" t="s">
        <v>1</v>
      </c>
      <c r="F70" s="127">
        <v>758</v>
      </c>
      <c r="G70" s="139">
        <v>29034</v>
      </c>
      <c r="H70" s="28">
        <v>0.5</v>
      </c>
      <c r="I70" s="139">
        <v>14517</v>
      </c>
      <c r="J70" s="169">
        <v>456</v>
      </c>
      <c r="K70" s="169">
        <v>114976</v>
      </c>
      <c r="L70" s="149">
        <v>0.5</v>
      </c>
      <c r="M70" s="169">
        <v>57488</v>
      </c>
      <c r="N70" s="20" t="s">
        <v>15</v>
      </c>
      <c r="O70" s="20" t="s">
        <v>20</v>
      </c>
      <c r="P70" s="20"/>
      <c r="Q70" s="15" t="s">
        <v>90</v>
      </c>
      <c r="R70" s="170" t="s">
        <v>167</v>
      </c>
    </row>
    <row r="71" spans="1:45" ht="36">
      <c r="A71" s="28" t="s">
        <v>61</v>
      </c>
      <c r="B71" s="16" t="s">
        <v>70</v>
      </c>
      <c r="C71" s="34" t="s">
        <v>107</v>
      </c>
      <c r="D71" s="2"/>
      <c r="E71" s="28"/>
      <c r="F71" s="28">
        <v>87</v>
      </c>
      <c r="G71" s="28">
        <v>1</v>
      </c>
      <c r="H71" s="28">
        <v>12</v>
      </c>
      <c r="I71" s="111">
        <v>1044</v>
      </c>
      <c r="J71" s="132">
        <v>87</v>
      </c>
      <c r="K71" s="132">
        <v>1</v>
      </c>
      <c r="L71" s="132">
        <v>12</v>
      </c>
      <c r="M71" s="132">
        <v>1044</v>
      </c>
      <c r="N71" s="20" t="s">
        <v>15</v>
      </c>
      <c r="O71" s="20" t="s">
        <v>119</v>
      </c>
      <c r="P71" s="21"/>
      <c r="Q71" s="15" t="s">
        <v>103</v>
      </c>
      <c r="R71" s="166" t="s">
        <v>143</v>
      </c>
    </row>
    <row r="72" spans="1:45">
      <c r="A72" s="67" t="s">
        <v>61</v>
      </c>
      <c r="B72" s="16" t="s">
        <v>71</v>
      </c>
      <c r="C72" s="91">
        <v>423.22680000000003</v>
      </c>
      <c r="D72" s="2"/>
      <c r="E72" s="28"/>
      <c r="F72" s="35"/>
      <c r="G72" s="35"/>
      <c r="H72" s="35"/>
      <c r="I72" s="35"/>
      <c r="J72" s="35"/>
      <c r="K72" s="132"/>
      <c r="L72" s="35"/>
      <c r="M72" s="35"/>
      <c r="N72" s="20"/>
      <c r="O72" s="20"/>
      <c r="P72" s="21"/>
      <c r="Q72" s="92" t="s">
        <v>88</v>
      </c>
      <c r="R72" s="93"/>
    </row>
    <row r="73" spans="1:45" s="94" customFormat="1" ht="108">
      <c r="A73" s="96" t="s">
        <v>61</v>
      </c>
      <c r="B73" s="97" t="s">
        <v>135</v>
      </c>
      <c r="C73" s="98" t="s">
        <v>112</v>
      </c>
      <c r="D73" s="89"/>
      <c r="E73" s="121"/>
      <c r="F73" s="102">
        <v>87</v>
      </c>
      <c r="G73" s="102">
        <v>87</v>
      </c>
      <c r="H73" s="102">
        <v>49</v>
      </c>
      <c r="I73" s="120">
        <v>4263</v>
      </c>
      <c r="J73" s="134">
        <v>87</v>
      </c>
      <c r="K73" s="134">
        <v>87</v>
      </c>
      <c r="L73" s="134">
        <v>49</v>
      </c>
      <c r="M73" s="134">
        <v>4263</v>
      </c>
      <c r="N73" s="95" t="s">
        <v>15</v>
      </c>
      <c r="O73" s="95" t="s">
        <v>119</v>
      </c>
      <c r="P73" s="99"/>
      <c r="Q73" s="100" t="s">
        <v>103</v>
      </c>
      <c r="R73" s="168" t="s">
        <v>159</v>
      </c>
      <c r="S73" s="110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</row>
    <row r="74" spans="1:45" ht="51">
      <c r="A74" s="28" t="s">
        <v>45</v>
      </c>
      <c r="B74" s="16" t="s">
        <v>73</v>
      </c>
      <c r="C74" s="20" t="s">
        <v>46</v>
      </c>
      <c r="D74" s="2"/>
      <c r="E74" s="28"/>
      <c r="F74" s="28">
        <v>157</v>
      </c>
      <c r="G74" s="28">
        <v>1</v>
      </c>
      <c r="H74" s="28">
        <v>52</v>
      </c>
      <c r="I74" s="111">
        <v>8164</v>
      </c>
      <c r="J74" s="132">
        <v>157</v>
      </c>
      <c r="K74" s="132">
        <v>1</v>
      </c>
      <c r="L74" s="132">
        <v>52</v>
      </c>
      <c r="M74" s="132">
        <v>8164</v>
      </c>
      <c r="N74" s="20" t="s">
        <v>15</v>
      </c>
      <c r="O74" s="20" t="s">
        <v>20</v>
      </c>
      <c r="P74" s="20"/>
      <c r="Q74" s="15" t="s">
        <v>85</v>
      </c>
      <c r="R74" s="167" t="s">
        <v>142</v>
      </c>
    </row>
    <row r="75" spans="1:45" ht="25.5">
      <c r="A75" s="28" t="s">
        <v>45</v>
      </c>
      <c r="B75" s="16" t="s">
        <v>73</v>
      </c>
      <c r="C75" s="20" t="s">
        <v>84</v>
      </c>
      <c r="D75" s="17"/>
      <c r="E75" s="28" t="s">
        <v>1</v>
      </c>
      <c r="F75" s="111">
        <v>614</v>
      </c>
      <c r="G75" s="111">
        <v>1</v>
      </c>
      <c r="H75" s="111">
        <v>15</v>
      </c>
      <c r="I75" s="111">
        <v>9210</v>
      </c>
      <c r="J75" s="132">
        <v>614</v>
      </c>
      <c r="K75" s="132">
        <v>1</v>
      </c>
      <c r="L75" s="132">
        <v>15</v>
      </c>
      <c r="M75" s="132">
        <v>9210</v>
      </c>
      <c r="N75" s="20" t="s">
        <v>15</v>
      </c>
      <c r="O75" s="20" t="s">
        <v>20</v>
      </c>
      <c r="P75" s="20"/>
      <c r="Q75" s="15" t="s">
        <v>83</v>
      </c>
      <c r="R75" s="167" t="s">
        <v>142</v>
      </c>
    </row>
    <row r="76" spans="1:45" ht="25.5">
      <c r="A76" s="28" t="s">
        <v>45</v>
      </c>
      <c r="B76" s="16" t="s">
        <v>73</v>
      </c>
      <c r="C76" s="20" t="s">
        <v>47</v>
      </c>
      <c r="D76" s="2"/>
      <c r="E76" s="28" t="s">
        <v>0</v>
      </c>
      <c r="F76" s="28">
        <v>5</v>
      </c>
      <c r="G76" s="28">
        <v>1</v>
      </c>
      <c r="H76" s="28">
        <v>20</v>
      </c>
      <c r="I76" s="111">
        <v>100</v>
      </c>
      <c r="J76" s="132">
        <v>5</v>
      </c>
      <c r="K76" s="132">
        <v>1</v>
      </c>
      <c r="L76" s="132">
        <v>20</v>
      </c>
      <c r="M76" s="132">
        <v>100</v>
      </c>
      <c r="N76" s="20" t="s">
        <v>15</v>
      </c>
      <c r="O76" s="20" t="s">
        <v>20</v>
      </c>
      <c r="P76" s="20"/>
      <c r="Q76" s="15" t="s">
        <v>69</v>
      </c>
      <c r="R76" s="167" t="s">
        <v>142</v>
      </c>
    </row>
    <row r="77" spans="1:45" ht="76.5">
      <c r="A77" s="28" t="s">
        <v>45</v>
      </c>
      <c r="B77" s="16" t="s">
        <v>73</v>
      </c>
      <c r="C77" s="33" t="s">
        <v>48</v>
      </c>
      <c r="D77" s="2"/>
      <c r="E77" s="28" t="s">
        <v>1</v>
      </c>
      <c r="F77" s="28">
        <v>771</v>
      </c>
      <c r="G77" s="28">
        <v>12</v>
      </c>
      <c r="H77" s="28">
        <v>10</v>
      </c>
      <c r="I77" s="111">
        <v>92520</v>
      </c>
      <c r="J77" s="132">
        <v>771</v>
      </c>
      <c r="K77" s="132">
        <v>12</v>
      </c>
      <c r="L77" s="132">
        <v>10</v>
      </c>
      <c r="M77" s="132">
        <v>92520</v>
      </c>
      <c r="N77" s="20" t="s">
        <v>15</v>
      </c>
      <c r="O77" s="20" t="s">
        <v>20</v>
      </c>
      <c r="P77" s="20"/>
      <c r="Q77" s="15" t="s">
        <v>82</v>
      </c>
      <c r="R77" s="167" t="s">
        <v>142</v>
      </c>
    </row>
    <row r="78" spans="1:45" ht="76.5">
      <c r="A78" s="28" t="s">
        <v>45</v>
      </c>
      <c r="B78" s="16" t="s">
        <v>73</v>
      </c>
      <c r="C78" s="20" t="s">
        <v>49</v>
      </c>
      <c r="D78" s="2"/>
      <c r="E78" s="28" t="s">
        <v>1</v>
      </c>
      <c r="F78" s="28">
        <v>771</v>
      </c>
      <c r="G78" s="28">
        <v>1</v>
      </c>
      <c r="H78" s="28">
        <v>10</v>
      </c>
      <c r="I78" s="111">
        <v>7710</v>
      </c>
      <c r="J78" s="132">
        <v>771</v>
      </c>
      <c r="K78" s="132">
        <v>1</v>
      </c>
      <c r="L78" s="132">
        <v>10</v>
      </c>
      <c r="M78" s="132">
        <v>7710</v>
      </c>
      <c r="N78" s="20" t="s">
        <v>15</v>
      </c>
      <c r="O78" s="20" t="s">
        <v>20</v>
      </c>
      <c r="P78" s="20"/>
      <c r="Q78" s="15" t="s">
        <v>82</v>
      </c>
      <c r="R78" s="167" t="s">
        <v>142</v>
      </c>
    </row>
    <row r="79" spans="1:45" ht="76.5">
      <c r="A79" s="28" t="s">
        <v>45</v>
      </c>
      <c r="B79" s="16" t="s">
        <v>73</v>
      </c>
      <c r="C79" s="20" t="s">
        <v>50</v>
      </c>
      <c r="D79" s="2"/>
      <c r="E79" s="28" t="s">
        <v>1</v>
      </c>
      <c r="F79" s="28">
        <v>771</v>
      </c>
      <c r="G79" s="28">
        <v>1</v>
      </c>
      <c r="H79" s="28">
        <v>10</v>
      </c>
      <c r="I79" s="111">
        <v>7710</v>
      </c>
      <c r="J79" s="132">
        <v>771</v>
      </c>
      <c r="K79" s="132">
        <v>1</v>
      </c>
      <c r="L79" s="132">
        <v>10</v>
      </c>
      <c r="M79" s="132">
        <v>7710</v>
      </c>
      <c r="N79" s="20" t="s">
        <v>15</v>
      </c>
      <c r="O79" s="20" t="s">
        <v>20</v>
      </c>
      <c r="P79" s="20"/>
      <c r="Q79" s="15" t="s">
        <v>82</v>
      </c>
      <c r="R79" s="167" t="s">
        <v>142</v>
      </c>
    </row>
    <row r="80" spans="1:45" s="61" customFormat="1" ht="76.5">
      <c r="A80" s="62" t="s">
        <v>122</v>
      </c>
      <c r="B80" s="55"/>
      <c r="C80" s="56"/>
      <c r="D80" s="57"/>
      <c r="E80" s="122"/>
      <c r="F80" s="123">
        <f t="shared" ref="F80:M80" si="3">SUM(F38:F79)</f>
        <v>1019835</v>
      </c>
      <c r="G80" s="123">
        <f t="shared" si="3"/>
        <v>2163672</v>
      </c>
      <c r="H80" s="123">
        <f t="shared" si="3"/>
        <v>1133.5333333333333</v>
      </c>
      <c r="I80" s="123">
        <f t="shared" si="3"/>
        <v>1027952</v>
      </c>
      <c r="J80" s="123">
        <f t="shared" si="3"/>
        <v>1019723</v>
      </c>
      <c r="K80" s="123">
        <f t="shared" si="3"/>
        <v>7164179</v>
      </c>
      <c r="L80" s="123">
        <f t="shared" si="3"/>
        <v>2512.3333333333339</v>
      </c>
      <c r="M80" s="123">
        <f t="shared" si="3"/>
        <v>2817377</v>
      </c>
      <c r="N80" s="56"/>
      <c r="O80" s="56"/>
      <c r="P80" s="58"/>
      <c r="Q80" s="59"/>
      <c r="R80" s="60"/>
    </row>
    <row r="81" spans="1:18">
      <c r="A81" s="28"/>
      <c r="B81" s="35"/>
      <c r="C81" s="20"/>
      <c r="D81" s="17" t="e">
        <f>SUM(#REF!)</f>
        <v>#REF!</v>
      </c>
      <c r="E81" s="2"/>
      <c r="F81" s="20"/>
      <c r="G81" s="20"/>
      <c r="H81" s="20"/>
      <c r="I81" s="20"/>
      <c r="J81" s="20"/>
      <c r="K81" s="162"/>
      <c r="L81" s="20"/>
      <c r="M81" s="20"/>
      <c r="N81" s="20"/>
      <c r="O81" s="20"/>
      <c r="P81" s="20"/>
      <c r="Q81" s="15"/>
      <c r="R81" s="14"/>
    </row>
    <row r="82" spans="1:18">
      <c r="A82" s="5"/>
      <c r="B82" s="16"/>
      <c r="C82" s="20"/>
      <c r="D82" s="22"/>
      <c r="E82" s="2"/>
      <c r="F82" s="20"/>
      <c r="G82" s="20"/>
      <c r="H82" s="20"/>
      <c r="I82" s="20"/>
      <c r="J82" s="20"/>
      <c r="K82" s="162"/>
      <c r="L82" s="20"/>
      <c r="M82" s="20"/>
      <c r="N82" s="20"/>
      <c r="O82" s="20"/>
      <c r="P82" s="20"/>
      <c r="Q82" s="15"/>
      <c r="R82" s="14"/>
    </row>
    <row r="83" spans="1:18">
      <c r="A83" s="5"/>
      <c r="B83" s="18"/>
      <c r="C83" s="2"/>
      <c r="D83" s="41">
        <f>+D37+D80</f>
        <v>0</v>
      </c>
      <c r="E83" s="2" t="s">
        <v>2</v>
      </c>
      <c r="F83" s="125">
        <f>F37+F80</f>
        <v>19937772</v>
      </c>
      <c r="G83" s="125">
        <f>G37+G80</f>
        <v>38152764</v>
      </c>
      <c r="H83" s="125">
        <f>H37+H80</f>
        <v>1134.58</v>
      </c>
      <c r="I83" s="125">
        <f>I37+I80</f>
        <v>34730676</v>
      </c>
      <c r="J83" s="125">
        <f>J37+J80</f>
        <v>19937660</v>
      </c>
      <c r="K83" s="125">
        <f t="shared" ref="K83:M83" si="4">K37+K80</f>
        <v>43153271</v>
      </c>
      <c r="L83" s="125">
        <f t="shared" si="4"/>
        <v>2513.380000333334</v>
      </c>
      <c r="M83" s="125">
        <f t="shared" si="4"/>
        <v>36520101</v>
      </c>
      <c r="N83" s="20"/>
      <c r="O83" s="20"/>
      <c r="P83" s="20"/>
      <c r="Q83" s="15"/>
      <c r="R83" s="14"/>
    </row>
    <row r="84" spans="1:18">
      <c r="A84" s="5"/>
      <c r="B84" s="17"/>
      <c r="C84" s="88"/>
      <c r="D84" s="2"/>
      <c r="E84" s="2"/>
      <c r="F84" s="2"/>
      <c r="G84" s="20"/>
      <c r="H84" s="20"/>
      <c r="I84" s="20"/>
      <c r="J84" s="20"/>
      <c r="K84" s="162"/>
      <c r="L84" s="20"/>
      <c r="M84" s="20"/>
      <c r="N84" s="20"/>
      <c r="O84" s="20"/>
      <c r="P84" s="20"/>
      <c r="Q84" s="15"/>
      <c r="R84" s="14"/>
    </row>
    <row r="85" spans="1:18">
      <c r="A85" s="5"/>
      <c r="B85" s="17"/>
      <c r="C85" s="88"/>
      <c r="D85" s="2"/>
      <c r="E85" s="2"/>
      <c r="F85" s="2"/>
      <c r="G85" s="20"/>
      <c r="H85" s="20"/>
      <c r="I85" s="20"/>
      <c r="J85" s="20"/>
      <c r="K85" s="162"/>
      <c r="L85" s="20"/>
      <c r="M85" s="20"/>
      <c r="N85" s="20"/>
      <c r="O85" s="20"/>
      <c r="P85" s="20"/>
      <c r="Q85" s="15"/>
      <c r="R85" s="14"/>
    </row>
    <row r="86" spans="1:18">
      <c r="A86" s="5"/>
      <c r="B86" s="18"/>
      <c r="C86" s="88"/>
      <c r="D86" s="23"/>
      <c r="E86" s="2"/>
      <c r="F86" s="2"/>
      <c r="G86" s="2"/>
      <c r="H86" s="2"/>
      <c r="I86" s="2"/>
      <c r="J86" s="2"/>
      <c r="K86" s="17"/>
      <c r="L86" s="2"/>
      <c r="M86" s="2"/>
      <c r="N86" s="2"/>
      <c r="O86" s="2"/>
      <c r="P86" s="2"/>
      <c r="Q86" s="4"/>
      <c r="R86" s="4"/>
    </row>
    <row r="88" spans="1:18" ht="35.1" customHeight="1">
      <c r="C88" s="180"/>
      <c r="D88" s="181"/>
    </row>
    <row r="89" spans="1:18">
      <c r="C89" s="9"/>
      <c r="D89" s="24"/>
    </row>
    <row r="90" spans="1:18">
      <c r="C90" s="11"/>
      <c r="D90" s="25"/>
    </row>
    <row r="92" spans="1:18">
      <c r="D92" s="27"/>
    </row>
    <row r="95" spans="1:18" ht="26.25" customHeight="1"/>
  </sheetData>
  <customSheetViews>
    <customSheetView guid="{8ECA475E-F216-43ED-B404-22AA385FF47D}" showPageBreaks="1" printArea="1" hiddenColumns="1" showRuler="0" topLeftCell="B64">
      <selection activeCell="I64" sqref="I64"/>
      <pageMargins left="0" right="0" top="1" bottom="1" header="0.5" footer="0.5"/>
      <printOptions horizontalCentered="1" gridLines="1"/>
      <pageSetup scale="82" orientation="landscape" r:id="rId1"/>
      <headerFooter alignWithMargins="0"/>
    </customSheetView>
    <customSheetView guid="{8FFF636B-4B93-47A3-9915-F6C808651053}" scale="110" showPageBreaks="1" hiddenColumns="1">
      <selection activeCell="A18" sqref="A18"/>
      <pageMargins left="0" right="0" top="1" bottom="1" header="0.5" footer="0.5"/>
      <printOptions horizontalCentered="1"/>
      <pageSetup orientation="landscape" r:id="rId2"/>
      <headerFooter alignWithMargins="0"/>
    </customSheetView>
    <customSheetView guid="{9CFA419F-8938-4B8D-B6DB-F4C2A0AD2D4F}" hiddenColumns="1" showRuler="0">
      <selection activeCell="J68" sqref="J68"/>
      <pageMargins left="0" right="0" top="1" bottom="1" header="0.5" footer="0.5"/>
      <printOptions horizontalCentered="1"/>
      <pageSetup orientation="landscape" r:id="rId3"/>
      <headerFooter alignWithMargins="0"/>
    </customSheetView>
    <customSheetView guid="{9631CBBB-B094-4DE4-9DC5-1BBA98B12020}" showPageBreaks="1" hiddenColumns="1" showRuler="0" topLeftCell="D80">
      <selection activeCell="L27" sqref="L27"/>
      <pageMargins left="0" right="0" top="1" bottom="1" header="0.5" footer="0.5"/>
      <printOptions horizontalCentered="1"/>
      <pageSetup orientation="landscape" r:id="rId4"/>
      <headerFooter alignWithMargins="0"/>
    </customSheetView>
    <customSheetView guid="{0790F55F-8A6A-493E-B578-89166D739030}" showPageBreaks="1" hiddenColumns="1" showRuler="0" topLeftCell="A88">
      <selection activeCell="A78" sqref="A78:IV78"/>
      <pageMargins left="0" right="0" top="1" bottom="1" header="0.5" footer="0.5"/>
      <printOptions horizontalCentered="1"/>
      <pageSetup orientation="landscape" r:id="rId5"/>
      <headerFooter alignWithMargins="0"/>
    </customSheetView>
    <customSheetView guid="{8F72DF52-82C6-4C27-B945-801FFD4E5EEB}" showPageBreaks="1" hiddenColumns="1" showRuler="0" topLeftCell="A60">
      <selection activeCell="N69" sqref="N69:R69"/>
      <pageMargins left="0" right="0" top="1" bottom="1" header="0.5" footer="0.5"/>
      <printOptions horizontalCentered="1"/>
      <pageSetup scale="90" orientation="landscape" r:id="rId6"/>
      <headerFooter alignWithMargins="0"/>
    </customSheetView>
  </customSheetViews>
  <mergeCells count="2">
    <mergeCell ref="C1:D1"/>
    <mergeCell ref="C88:D88"/>
  </mergeCells>
  <phoneticPr fontId="3" type="noConversion"/>
  <printOptions horizontalCentered="1" gridLines="1"/>
  <pageMargins left="0" right="0" top="1" bottom="1" header="0.5" footer="0.5"/>
  <pageSetup scale="82" orientation="landscape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1"/>
  <sheetViews>
    <sheetView showRuler="0" topLeftCell="A10" workbookViewId="0">
      <selection activeCell="E25" sqref="E25"/>
    </sheetView>
  </sheetViews>
  <sheetFormatPr defaultRowHeight="12.75"/>
  <cols>
    <col min="1" max="1" width="8.1640625" style="8" customWidth="1"/>
    <col min="2" max="2" width="6.6640625" style="8" customWidth="1"/>
    <col min="3" max="3" width="16" style="64" customWidth="1"/>
    <col min="4" max="4" width="12.33203125" style="85" customWidth="1"/>
    <col min="5" max="16384" width="9.33203125" style="65"/>
  </cols>
  <sheetData>
    <row r="1" spans="1:5">
      <c r="C1" s="178"/>
      <c r="D1" s="179"/>
    </row>
    <row r="2" spans="1:5" s="66" customFormat="1" ht="39.75" customHeight="1">
      <c r="A2" s="3" t="s">
        <v>3</v>
      </c>
      <c r="B2" s="3" t="s">
        <v>74</v>
      </c>
      <c r="C2" s="32" t="s">
        <v>4</v>
      </c>
      <c r="D2" s="80" t="s">
        <v>127</v>
      </c>
    </row>
    <row r="3" spans="1:5">
      <c r="A3" s="67" t="s">
        <v>29</v>
      </c>
      <c r="B3" s="16" t="s">
        <v>70</v>
      </c>
      <c r="C3" s="68" t="s">
        <v>30</v>
      </c>
      <c r="D3" s="81"/>
    </row>
    <row r="4" spans="1:5">
      <c r="A4" s="67"/>
      <c r="B4" s="16" t="s">
        <v>70</v>
      </c>
      <c r="C4" s="68" t="s">
        <v>31</v>
      </c>
      <c r="D4" s="81"/>
    </row>
    <row r="5" spans="1:5">
      <c r="A5" s="67"/>
      <c r="B5" s="16" t="s">
        <v>70</v>
      </c>
      <c r="C5" s="68" t="s">
        <v>32</v>
      </c>
      <c r="D5" s="81"/>
    </row>
    <row r="6" spans="1:5">
      <c r="A6" s="67"/>
      <c r="B6" s="16" t="s">
        <v>70</v>
      </c>
      <c r="C6" s="68" t="s">
        <v>101</v>
      </c>
      <c r="D6" s="81"/>
    </row>
    <row r="7" spans="1:5">
      <c r="A7" s="67"/>
      <c r="B7" s="16" t="s">
        <v>70</v>
      </c>
      <c r="C7" s="68" t="s">
        <v>115</v>
      </c>
      <c r="D7" s="82">
        <f>26.26*10242</f>
        <v>268954.92000000004</v>
      </c>
    </row>
    <row r="8" spans="1:5">
      <c r="A8" s="67"/>
      <c r="B8" s="16" t="s">
        <v>70</v>
      </c>
      <c r="C8" s="68" t="s">
        <v>102</v>
      </c>
      <c r="D8" s="82">
        <f>26.26*125000</f>
        <v>3282500</v>
      </c>
    </row>
    <row r="9" spans="1:5">
      <c r="A9" s="67"/>
      <c r="B9" s="16" t="s">
        <v>70</v>
      </c>
      <c r="C9" s="68" t="s">
        <v>104</v>
      </c>
      <c r="D9" s="82">
        <f>26.26*2500000</f>
        <v>65650000.000000007</v>
      </c>
    </row>
    <row r="10" spans="1:5">
      <c r="A10" s="67"/>
      <c r="B10" s="16" t="s">
        <v>70</v>
      </c>
      <c r="C10" s="68">
        <v>423.44</v>
      </c>
      <c r="D10" s="82">
        <f>26.26*7680</f>
        <v>201676.80000000002</v>
      </c>
    </row>
    <row r="11" spans="1:5">
      <c r="A11" s="67"/>
      <c r="B11" s="16" t="s">
        <v>71</v>
      </c>
      <c r="C11" s="68">
        <v>423.48</v>
      </c>
      <c r="D11" s="82">
        <v>4569.24</v>
      </c>
      <c r="E11" s="65" t="s">
        <v>134</v>
      </c>
    </row>
    <row r="12" spans="1:5">
      <c r="A12" s="67"/>
      <c r="B12" s="16" t="s">
        <v>71</v>
      </c>
      <c r="C12" s="69">
        <v>423.5</v>
      </c>
      <c r="D12" s="82">
        <v>4569.24</v>
      </c>
      <c r="E12" s="65" t="s">
        <v>134</v>
      </c>
    </row>
    <row r="13" spans="1:5">
      <c r="A13" s="67"/>
      <c r="B13" s="16" t="s">
        <v>70</v>
      </c>
      <c r="C13" s="68" t="s">
        <v>33</v>
      </c>
      <c r="D13" s="81"/>
    </row>
    <row r="14" spans="1:5">
      <c r="A14" s="67"/>
      <c r="B14" s="16" t="s">
        <v>70</v>
      </c>
      <c r="C14" s="68" t="s">
        <v>34</v>
      </c>
      <c r="D14" s="81"/>
    </row>
    <row r="15" spans="1:5" ht="13.15" customHeight="1">
      <c r="A15" s="67" t="s">
        <v>35</v>
      </c>
      <c r="B15" s="16" t="s">
        <v>71</v>
      </c>
      <c r="C15" s="68" t="s">
        <v>36</v>
      </c>
      <c r="D15" s="82">
        <v>196424.8</v>
      </c>
      <c r="E15" s="65" t="s">
        <v>134</v>
      </c>
    </row>
    <row r="16" spans="1:5" ht="13.15" customHeight="1">
      <c r="A16" s="67"/>
      <c r="B16" s="16" t="s">
        <v>71</v>
      </c>
      <c r="C16" s="68" t="s">
        <v>37</v>
      </c>
      <c r="D16" s="82">
        <v>39284.959999999999</v>
      </c>
      <c r="E16" s="65" t="s">
        <v>134</v>
      </c>
    </row>
    <row r="17" spans="1:5">
      <c r="A17" s="67"/>
      <c r="B17" s="16" t="s">
        <v>71</v>
      </c>
      <c r="C17" s="68" t="s">
        <v>37</v>
      </c>
      <c r="D17" s="82">
        <v>785699.2</v>
      </c>
      <c r="E17" s="65" t="s">
        <v>134</v>
      </c>
    </row>
    <row r="18" spans="1:5">
      <c r="A18" s="67"/>
      <c r="B18" s="16" t="s">
        <v>71</v>
      </c>
      <c r="C18" s="68" t="s">
        <v>154</v>
      </c>
      <c r="D18" s="128">
        <v>6800000</v>
      </c>
    </row>
    <row r="19" spans="1:5">
      <c r="A19" s="67"/>
      <c r="B19" s="16" t="s">
        <v>71</v>
      </c>
      <c r="C19" s="68" t="s">
        <v>38</v>
      </c>
      <c r="D19" s="82">
        <v>3639636</v>
      </c>
      <c r="E19" s="65" t="s">
        <v>134</v>
      </c>
    </row>
    <row r="20" spans="1:5">
      <c r="A20" s="67"/>
      <c r="B20" s="16" t="s">
        <v>71</v>
      </c>
      <c r="C20" s="68" t="s">
        <v>39</v>
      </c>
      <c r="D20" s="82">
        <v>2911708.8</v>
      </c>
      <c r="E20" s="65" t="s">
        <v>134</v>
      </c>
    </row>
    <row r="21" spans="1:5">
      <c r="A21" s="67" t="s">
        <v>40</v>
      </c>
      <c r="B21" s="16" t="s">
        <v>71</v>
      </c>
      <c r="C21" s="68" t="s">
        <v>41</v>
      </c>
      <c r="D21" s="82">
        <v>10123.23</v>
      </c>
      <c r="E21" s="65" t="s">
        <v>134</v>
      </c>
    </row>
    <row r="22" spans="1:5">
      <c r="A22" s="67"/>
      <c r="B22" s="16" t="s">
        <v>71</v>
      </c>
      <c r="C22" s="68" t="s">
        <v>42</v>
      </c>
      <c r="D22" s="82">
        <v>10123.23</v>
      </c>
      <c r="E22" s="65" t="s">
        <v>134</v>
      </c>
    </row>
    <row r="23" spans="1:5" ht="13.15" customHeight="1">
      <c r="A23" s="67"/>
      <c r="B23" s="16" t="s">
        <v>71</v>
      </c>
      <c r="C23" s="68" t="s">
        <v>43</v>
      </c>
      <c r="D23" s="128">
        <v>24618750</v>
      </c>
      <c r="E23" s="65" t="s">
        <v>134</v>
      </c>
    </row>
    <row r="24" spans="1:5">
      <c r="A24" s="67" t="s">
        <v>44</v>
      </c>
      <c r="B24" s="16" t="s">
        <v>72</v>
      </c>
      <c r="C24" s="68">
        <v>423.26499999999999</v>
      </c>
      <c r="D24" s="81"/>
    </row>
    <row r="25" spans="1:5" ht="45.75" customHeight="1">
      <c r="A25" s="67" t="s">
        <v>45</v>
      </c>
      <c r="B25" s="16" t="s">
        <v>73</v>
      </c>
      <c r="C25" s="68" t="s">
        <v>46</v>
      </c>
      <c r="D25" s="82">
        <f>26.26*8164</f>
        <v>214386.64</v>
      </c>
    </row>
    <row r="26" spans="1:5">
      <c r="A26" s="67"/>
      <c r="B26" s="16" t="s">
        <v>73</v>
      </c>
      <c r="C26" s="68" t="s">
        <v>84</v>
      </c>
      <c r="D26" s="82">
        <f>26.26*9210</f>
        <v>241854.6</v>
      </c>
    </row>
    <row r="27" spans="1:5">
      <c r="A27" s="67"/>
      <c r="B27" s="16" t="s">
        <v>73</v>
      </c>
      <c r="C27" s="68" t="s">
        <v>47</v>
      </c>
      <c r="D27" s="82">
        <f>26.26*100</f>
        <v>2626</v>
      </c>
    </row>
    <row r="28" spans="1:5">
      <c r="A28" s="67"/>
      <c r="B28" s="16" t="s">
        <v>73</v>
      </c>
      <c r="C28" s="72" t="s">
        <v>48</v>
      </c>
      <c r="D28" s="82">
        <f>26.26*92520</f>
        <v>2429575.2000000002</v>
      </c>
    </row>
    <row r="29" spans="1:5">
      <c r="A29" s="67"/>
      <c r="B29" s="16" t="s">
        <v>73</v>
      </c>
      <c r="C29" s="68" t="s">
        <v>49</v>
      </c>
      <c r="D29" s="82">
        <f>26.26*7710</f>
        <v>202464.6</v>
      </c>
    </row>
    <row r="30" spans="1:5">
      <c r="A30" s="67"/>
      <c r="B30" s="16" t="s">
        <v>73</v>
      </c>
      <c r="C30" s="68" t="s">
        <v>50</v>
      </c>
      <c r="D30" s="82">
        <f>26.26*7710</f>
        <v>202464.6</v>
      </c>
    </row>
    <row r="31" spans="1:5">
      <c r="A31" s="67" t="s">
        <v>51</v>
      </c>
      <c r="B31" s="16" t="s">
        <v>71</v>
      </c>
      <c r="C31" s="68" t="s">
        <v>52</v>
      </c>
      <c r="D31" s="81"/>
    </row>
    <row r="32" spans="1:5">
      <c r="A32" s="67" t="s">
        <v>53</v>
      </c>
      <c r="B32" s="16" t="s">
        <v>71</v>
      </c>
      <c r="C32" s="68" t="s">
        <v>54</v>
      </c>
      <c r="D32" s="81"/>
    </row>
    <row r="33" spans="1:5">
      <c r="A33" s="67"/>
      <c r="B33" s="16" t="s">
        <v>71</v>
      </c>
      <c r="C33" s="68" t="s">
        <v>55</v>
      </c>
      <c r="D33" s="81"/>
    </row>
    <row r="34" spans="1:5">
      <c r="A34" s="67"/>
      <c r="B34" s="16" t="s">
        <v>71</v>
      </c>
      <c r="C34" s="68" t="s">
        <v>56</v>
      </c>
      <c r="D34" s="81"/>
    </row>
    <row r="35" spans="1:5" ht="32.25" customHeight="1">
      <c r="A35" s="67"/>
      <c r="B35" s="16" t="s">
        <v>71</v>
      </c>
      <c r="C35" s="68">
        <v>423.464</v>
      </c>
      <c r="D35" s="81"/>
    </row>
    <row r="36" spans="1:5">
      <c r="A36" s="67" t="s">
        <v>57</v>
      </c>
      <c r="B36" s="16" t="s">
        <v>71</v>
      </c>
      <c r="C36" s="68" t="s">
        <v>58</v>
      </c>
      <c r="D36" s="81"/>
    </row>
    <row r="37" spans="1:5" ht="13.15" customHeight="1">
      <c r="A37" s="67"/>
      <c r="B37" s="16" t="s">
        <v>71</v>
      </c>
      <c r="C37" s="68" t="s">
        <v>59</v>
      </c>
      <c r="D37" s="82">
        <v>1052815.92</v>
      </c>
      <c r="E37" s="65" t="s">
        <v>134</v>
      </c>
    </row>
    <row r="38" spans="1:5" ht="13.15" customHeight="1">
      <c r="A38" s="67"/>
      <c r="B38" s="16" t="s">
        <v>71</v>
      </c>
      <c r="C38" s="68" t="s">
        <v>60</v>
      </c>
      <c r="D38" s="82">
        <v>161971.68</v>
      </c>
      <c r="E38" s="65" t="s">
        <v>134</v>
      </c>
    </row>
    <row r="39" spans="1:5" ht="36.75" customHeight="1">
      <c r="A39" s="67"/>
      <c r="B39" s="16" t="s">
        <v>71</v>
      </c>
      <c r="C39" s="68" t="s">
        <v>106</v>
      </c>
      <c r="D39" s="81"/>
    </row>
    <row r="40" spans="1:5" ht="36.75" customHeight="1">
      <c r="A40" s="67"/>
      <c r="B40" s="16" t="s">
        <v>71</v>
      </c>
      <c r="C40" s="68">
        <v>423.50700000000001</v>
      </c>
      <c r="D40" s="83"/>
    </row>
    <row r="41" spans="1:5" ht="36.75" customHeight="1">
      <c r="A41" s="67"/>
      <c r="B41" s="16" t="s">
        <v>71</v>
      </c>
      <c r="C41" s="68">
        <v>423.50799999999998</v>
      </c>
      <c r="D41" s="83"/>
    </row>
    <row r="42" spans="1:5" ht="36.75" customHeight="1">
      <c r="A42" s="67"/>
      <c r="B42" s="16" t="s">
        <v>71</v>
      </c>
      <c r="C42" s="68">
        <v>423.50900000000001</v>
      </c>
      <c r="D42" s="83"/>
    </row>
    <row r="43" spans="1:5" ht="36.75" customHeight="1">
      <c r="A43" s="67"/>
      <c r="B43" s="16" t="s">
        <v>71</v>
      </c>
      <c r="C43" s="73">
        <v>423.51</v>
      </c>
      <c r="D43" s="83"/>
    </row>
    <row r="44" spans="1:5" ht="36.75" customHeight="1">
      <c r="A44" s="67"/>
      <c r="B44" s="16" t="s">
        <v>71</v>
      </c>
      <c r="C44" s="74" t="s">
        <v>93</v>
      </c>
      <c r="D44" s="83"/>
    </row>
    <row r="45" spans="1:5">
      <c r="A45" s="67" t="s">
        <v>94</v>
      </c>
      <c r="B45" s="16" t="s">
        <v>71</v>
      </c>
      <c r="C45" s="74">
        <v>423.55200000000002</v>
      </c>
      <c r="D45" s="81"/>
    </row>
    <row r="46" spans="1:5">
      <c r="A46" s="67" t="s">
        <v>61</v>
      </c>
      <c r="B46" s="16" t="s">
        <v>70</v>
      </c>
      <c r="C46" s="68" t="s">
        <v>78</v>
      </c>
      <c r="D46" s="128">
        <f>20.49*3648</f>
        <v>74747.51999999999</v>
      </c>
      <c r="E46" s="65" t="s">
        <v>132</v>
      </c>
    </row>
    <row r="47" spans="1:5">
      <c r="A47" s="67"/>
      <c r="B47" s="16" t="s">
        <v>70</v>
      </c>
      <c r="C47" s="68" t="s">
        <v>62</v>
      </c>
      <c r="D47" s="82">
        <f>26.98*6917</f>
        <v>186620.66</v>
      </c>
      <c r="E47" s="65" t="s">
        <v>133</v>
      </c>
    </row>
    <row r="48" spans="1:5">
      <c r="A48" s="67"/>
      <c r="B48" s="16" t="s">
        <v>70</v>
      </c>
      <c r="C48" s="68" t="s">
        <v>63</v>
      </c>
      <c r="D48" s="172">
        <f>26.98*23712</f>
        <v>639749.76</v>
      </c>
      <c r="E48" s="65" t="s">
        <v>133</v>
      </c>
    </row>
    <row r="49" spans="1:5">
      <c r="A49" s="67"/>
      <c r="B49" s="16" t="s">
        <v>70</v>
      </c>
      <c r="C49" s="126" t="s">
        <v>155</v>
      </c>
      <c r="D49" s="128">
        <v>1230963</v>
      </c>
      <c r="E49" s="65" t="s">
        <v>133</v>
      </c>
    </row>
    <row r="50" spans="1:5">
      <c r="A50" s="67"/>
      <c r="B50" s="16" t="s">
        <v>70</v>
      </c>
      <c r="C50" s="126" t="s">
        <v>64</v>
      </c>
      <c r="D50" s="128">
        <f>26.98*510861</f>
        <v>13783029.779999999</v>
      </c>
      <c r="E50" s="65" t="s">
        <v>133</v>
      </c>
    </row>
    <row r="51" spans="1:5">
      <c r="A51" s="67"/>
      <c r="B51" s="16" t="s">
        <v>70</v>
      </c>
      <c r="C51" s="126" t="s">
        <v>150</v>
      </c>
      <c r="D51" s="128">
        <f>26.98*11759</f>
        <v>317257.82</v>
      </c>
      <c r="E51" s="65" t="s">
        <v>133</v>
      </c>
    </row>
    <row r="52" spans="1:5">
      <c r="A52" s="67"/>
      <c r="B52" s="16" t="s">
        <v>70</v>
      </c>
      <c r="C52" s="126" t="s">
        <v>149</v>
      </c>
      <c r="D52" s="128">
        <f>26.98*380206</f>
        <v>10257957.880000001</v>
      </c>
      <c r="E52" s="65" t="s">
        <v>133</v>
      </c>
    </row>
    <row r="53" spans="1:5">
      <c r="A53" s="67"/>
      <c r="B53" s="16" t="s">
        <v>70</v>
      </c>
      <c r="C53" s="68" t="s">
        <v>65</v>
      </c>
      <c r="D53" s="82">
        <f>26.98*26131</f>
        <v>705014.38</v>
      </c>
      <c r="E53" s="65" t="s">
        <v>133</v>
      </c>
    </row>
    <row r="54" spans="1:5">
      <c r="A54" s="67"/>
      <c r="B54" s="16" t="s">
        <v>70</v>
      </c>
      <c r="C54" s="68" t="s">
        <v>5</v>
      </c>
      <c r="D54" s="82">
        <f>26.98*290</f>
        <v>7824.2</v>
      </c>
      <c r="E54" s="65" t="s">
        <v>133</v>
      </c>
    </row>
    <row r="55" spans="1:5">
      <c r="A55" s="67"/>
      <c r="B55" s="16" t="s">
        <v>70</v>
      </c>
      <c r="C55" s="68" t="s">
        <v>6</v>
      </c>
      <c r="D55" s="128">
        <f>26.98*57488</f>
        <v>1551026.24</v>
      </c>
      <c r="E55" s="65" t="s">
        <v>133</v>
      </c>
    </row>
    <row r="56" spans="1:5">
      <c r="A56" s="67"/>
      <c r="B56" s="16" t="s">
        <v>70</v>
      </c>
      <c r="C56" s="68" t="s">
        <v>91</v>
      </c>
      <c r="D56" s="82">
        <f>20.49*377447</f>
        <v>7733889.0299999993</v>
      </c>
      <c r="E56" s="65" t="s">
        <v>130</v>
      </c>
    </row>
    <row r="57" spans="1:5">
      <c r="A57" s="67"/>
      <c r="B57" s="16" t="s">
        <v>70</v>
      </c>
      <c r="C57" s="68" t="s">
        <v>91</v>
      </c>
      <c r="D57" s="82">
        <f>50.54*94362</f>
        <v>4769055.4799999995</v>
      </c>
      <c r="E57" s="65" t="s">
        <v>131</v>
      </c>
    </row>
    <row r="58" spans="1:5">
      <c r="A58" s="67"/>
      <c r="B58" s="16" t="s">
        <v>70</v>
      </c>
      <c r="C58" s="73">
        <v>423.58</v>
      </c>
      <c r="D58" s="81"/>
    </row>
    <row r="59" spans="1:5">
      <c r="A59" s="67"/>
      <c r="B59" s="16" t="s">
        <v>70</v>
      </c>
      <c r="C59" s="73">
        <v>423.58199999999999</v>
      </c>
      <c r="D59" s="81"/>
    </row>
    <row r="60" spans="1:5">
      <c r="A60" s="67"/>
      <c r="B60" s="16" t="s">
        <v>70</v>
      </c>
      <c r="C60" s="73">
        <v>423.584</v>
      </c>
      <c r="D60" s="81"/>
    </row>
    <row r="61" spans="1:5">
      <c r="A61" s="67"/>
      <c r="B61" s="16" t="s">
        <v>70</v>
      </c>
      <c r="C61" s="73">
        <v>423.59</v>
      </c>
      <c r="D61" s="81"/>
    </row>
    <row r="62" spans="1:5">
      <c r="A62" s="67"/>
      <c r="B62" s="16" t="s">
        <v>70</v>
      </c>
      <c r="C62" s="75" t="s">
        <v>107</v>
      </c>
      <c r="D62" s="82">
        <f>26.26*1044</f>
        <v>27415.440000000002</v>
      </c>
    </row>
    <row r="63" spans="1:5" ht="25.5">
      <c r="A63" s="67"/>
      <c r="B63" s="16" t="s">
        <v>70</v>
      </c>
      <c r="C63" s="76" t="s">
        <v>114</v>
      </c>
      <c r="D63" s="81"/>
    </row>
    <row r="64" spans="1:5">
      <c r="A64" s="67"/>
      <c r="B64" s="16" t="s">
        <v>70</v>
      </c>
      <c r="C64" s="73" t="s">
        <v>113</v>
      </c>
      <c r="D64" s="81"/>
    </row>
    <row r="65" spans="1:4">
      <c r="A65" s="67"/>
      <c r="B65" s="40" t="s">
        <v>70</v>
      </c>
      <c r="C65" s="77">
        <v>423.22739999999999</v>
      </c>
      <c r="D65" s="81"/>
    </row>
    <row r="66" spans="1:4">
      <c r="A66" s="67"/>
      <c r="B66" s="16" t="s">
        <v>70</v>
      </c>
      <c r="C66" s="78" t="s">
        <v>112</v>
      </c>
      <c r="D66" s="82">
        <f>26.26*696</f>
        <v>18276.960000000003</v>
      </c>
    </row>
    <row r="67" spans="1:4">
      <c r="A67" s="67"/>
      <c r="B67" s="16" t="s">
        <v>70</v>
      </c>
      <c r="C67" s="68" t="s">
        <v>7</v>
      </c>
      <c r="D67" s="81"/>
    </row>
    <row r="68" spans="1:4">
      <c r="A68" s="67"/>
      <c r="B68" s="16" t="s">
        <v>70</v>
      </c>
      <c r="C68" s="68" t="s">
        <v>8</v>
      </c>
      <c r="D68" s="81"/>
    </row>
    <row r="69" spans="1:4">
      <c r="A69" s="67"/>
      <c r="B69" s="16" t="s">
        <v>70</v>
      </c>
      <c r="C69" s="68" t="s">
        <v>9</v>
      </c>
      <c r="D69" s="81"/>
    </row>
    <row r="70" spans="1:4">
      <c r="A70" s="67"/>
      <c r="B70" s="16" t="s">
        <v>70</v>
      </c>
      <c r="C70" s="68" t="s">
        <v>10</v>
      </c>
      <c r="D70" s="81"/>
    </row>
    <row r="71" spans="1:4">
      <c r="A71" s="67"/>
      <c r="B71" s="16" t="s">
        <v>70</v>
      </c>
      <c r="C71" s="68" t="s">
        <v>11</v>
      </c>
      <c r="D71" s="81"/>
    </row>
    <row r="72" spans="1:4">
      <c r="A72" s="67"/>
      <c r="B72" s="16" t="s">
        <v>70</v>
      </c>
      <c r="C72" s="68" t="s">
        <v>12</v>
      </c>
      <c r="D72" s="81"/>
    </row>
    <row r="73" spans="1:4">
      <c r="A73" s="67"/>
      <c r="B73" s="16" t="s">
        <v>70</v>
      </c>
      <c r="C73" s="68" t="s">
        <v>13</v>
      </c>
      <c r="D73" s="81"/>
    </row>
    <row r="74" spans="1:4">
      <c r="A74" s="67"/>
      <c r="B74" s="16" t="s">
        <v>70</v>
      </c>
      <c r="C74" s="68" t="s">
        <v>14</v>
      </c>
      <c r="D74" s="81"/>
    </row>
    <row r="75" spans="1:4">
      <c r="A75" s="67" t="s">
        <v>15</v>
      </c>
      <c r="B75" s="16" t="s">
        <v>70</v>
      </c>
      <c r="C75" s="68" t="s">
        <v>16</v>
      </c>
      <c r="D75" s="81"/>
    </row>
    <row r="76" spans="1:4">
      <c r="A76" s="67"/>
      <c r="B76" s="16" t="s">
        <v>71</v>
      </c>
      <c r="C76" s="73" t="s">
        <v>17</v>
      </c>
      <c r="D76" s="82">
        <f>26.26*60138</f>
        <v>1579223.8800000001</v>
      </c>
    </row>
    <row r="77" spans="1:4">
      <c r="A77" s="67" t="s">
        <v>18</v>
      </c>
      <c r="B77" s="16" t="s">
        <v>71</v>
      </c>
      <c r="C77" s="68">
        <v>423.85899999999998</v>
      </c>
      <c r="D77" s="81"/>
    </row>
    <row r="78" spans="1:4">
      <c r="A78" s="67"/>
      <c r="B78" s="16" t="s">
        <v>92</v>
      </c>
      <c r="C78" s="68" t="s">
        <v>19</v>
      </c>
      <c r="D78" s="81"/>
    </row>
    <row r="79" spans="1:4" ht="25.5">
      <c r="A79" s="67" t="s">
        <v>20</v>
      </c>
      <c r="B79" s="16" t="s">
        <v>75</v>
      </c>
      <c r="C79" s="74" t="s">
        <v>95</v>
      </c>
      <c r="D79" s="81"/>
    </row>
    <row r="80" spans="1:4">
      <c r="A80" s="67"/>
      <c r="B80" s="16" t="s">
        <v>75</v>
      </c>
      <c r="C80" s="79" t="s">
        <v>21</v>
      </c>
      <c r="D80" s="81"/>
    </row>
    <row r="81" spans="1:5">
      <c r="A81" s="67"/>
      <c r="B81" s="16" t="s">
        <v>75</v>
      </c>
      <c r="C81" s="68" t="s">
        <v>22</v>
      </c>
      <c r="D81" s="81"/>
    </row>
    <row r="82" spans="1:5">
      <c r="A82" s="67"/>
      <c r="B82" s="16" t="s">
        <v>75</v>
      </c>
      <c r="C82" s="68" t="s">
        <v>23</v>
      </c>
      <c r="D82" s="82">
        <f>26.26*50</f>
        <v>1313</v>
      </c>
    </row>
    <row r="83" spans="1:5">
      <c r="A83" s="67" t="s">
        <v>24</v>
      </c>
      <c r="B83" s="16" t="s">
        <v>70</v>
      </c>
      <c r="C83" s="68" t="s">
        <v>25</v>
      </c>
      <c r="D83" s="81"/>
    </row>
    <row r="84" spans="1:5">
      <c r="A84" s="67"/>
      <c r="B84" s="16" t="s">
        <v>70</v>
      </c>
      <c r="C84" s="68" t="s">
        <v>26</v>
      </c>
      <c r="D84" s="81"/>
    </row>
    <row r="85" spans="1:5">
      <c r="A85" s="67" t="s">
        <v>27</v>
      </c>
      <c r="B85" s="16" t="s">
        <v>71</v>
      </c>
      <c r="C85" s="68" t="s">
        <v>28</v>
      </c>
      <c r="D85" s="82">
        <f>26.26*6120</f>
        <v>160711.20000000001</v>
      </c>
      <c r="E85" s="65" t="s">
        <v>134</v>
      </c>
    </row>
    <row r="86" spans="1:5">
      <c r="A86" s="67"/>
      <c r="B86" s="70"/>
      <c r="C86" s="68"/>
      <c r="D86" s="82"/>
    </row>
    <row r="87" spans="1:5">
      <c r="A87" s="5"/>
      <c r="B87" s="16"/>
      <c r="C87" s="68"/>
      <c r="D87" s="84"/>
    </row>
    <row r="88" spans="1:5">
      <c r="A88" s="5"/>
      <c r="B88" s="16"/>
      <c r="C88" s="68"/>
      <c r="D88" s="84"/>
    </row>
    <row r="89" spans="1:5">
      <c r="A89" s="86" t="s">
        <v>125</v>
      </c>
      <c r="B89" s="40">
        <v>2010</v>
      </c>
      <c r="D89" s="171">
        <f>SUM(D3:D85)</f>
        <v>155976255.88999996</v>
      </c>
    </row>
    <row r="90" spans="1:5">
      <c r="B90" s="71"/>
    </row>
    <row r="91" spans="1:5">
      <c r="A91" s="87" t="s">
        <v>128</v>
      </c>
      <c r="B91" s="71"/>
    </row>
    <row r="92" spans="1:5">
      <c r="A92" s="27" t="s">
        <v>129</v>
      </c>
      <c r="B92" s="26"/>
    </row>
    <row r="94" spans="1:5" ht="35.1" customHeight="1">
      <c r="C94" s="180"/>
      <c r="D94" s="181"/>
    </row>
    <row r="95" spans="1:5">
      <c r="C95" s="9"/>
    </row>
    <row r="96" spans="1:5">
      <c r="C96" s="11"/>
    </row>
    <row r="101" ht="26.25" customHeight="1"/>
  </sheetData>
  <customSheetViews>
    <customSheetView guid="{8ECA475E-F216-43ED-B404-22AA385FF47D}" showPageBreaks="1" showRuler="0" topLeftCell="A10">
      <selection activeCell="E25" sqref="E25"/>
      <pageMargins left="0" right="0" top="1" bottom="1" header="0.5" footer="0.5"/>
      <printOptions horizontalCentered="1"/>
      <pageSetup orientation="portrait" r:id="rId1"/>
      <headerFooter alignWithMargins="0"/>
    </customSheetView>
    <customSheetView guid="{8FFF636B-4B93-47A3-9915-F6C808651053}" showPageBreaks="1" topLeftCell="A58">
      <selection activeCell="E11" sqref="E11"/>
      <pageMargins left="0" right="0" top="1" bottom="1" header="0.5" footer="0.5"/>
      <printOptions horizontalCentered="1"/>
      <pageSetup orientation="portrait" r:id="rId2"/>
      <headerFooter alignWithMargins="0"/>
    </customSheetView>
    <customSheetView guid="{9631CBBB-B094-4DE4-9DC5-1BBA98B12020}" showPageBreaks="1" showRuler="0" topLeftCell="A58">
      <selection activeCell="E11" sqref="E11"/>
      <pageMargins left="0" right="0" top="1" bottom="1" header="0.5" footer="0.5"/>
      <printOptions horizontalCentered="1"/>
      <pageSetup orientation="portrait" r:id="rId3"/>
      <headerFooter alignWithMargins="0"/>
    </customSheetView>
    <customSheetView guid="{0790F55F-8A6A-493E-B578-89166D739030}" showRuler="0" topLeftCell="A58">
      <selection activeCell="E11" sqref="E11"/>
      <pageMargins left="0" right="0" top="1" bottom="1" header="0.5" footer="0.5"/>
      <printOptions horizontalCentered="1"/>
      <pageSetup orientation="portrait" r:id="rId4"/>
      <headerFooter alignWithMargins="0"/>
    </customSheetView>
    <customSheetView guid="{8F72DF52-82C6-4C27-B945-801FFD4E5EEB}" showPageBreaks="1" showRuler="0" topLeftCell="A40">
      <selection activeCell="C55" sqref="C55:D56"/>
      <pageMargins left="0" right="0" top="1" bottom="1" header="0.5" footer="0.5"/>
      <printOptions horizontalCentered="1"/>
      <pageSetup orientation="portrait" r:id="rId5"/>
      <headerFooter alignWithMargins="0"/>
    </customSheetView>
  </customSheetViews>
  <mergeCells count="2">
    <mergeCell ref="C1:D1"/>
    <mergeCell ref="C94:D94"/>
  </mergeCells>
  <phoneticPr fontId="3" type="noConversion"/>
  <printOptions horizontalCentered="1"/>
  <pageMargins left="0" right="0" top="1" bottom="1" header="0.5" footer="0.5"/>
  <pageSetup orientation="portrait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Burden</vt:lpstr>
      <vt:lpstr>Wage Burden</vt:lpstr>
      <vt:lpstr>Burden!Print_Area</vt:lpstr>
      <vt:lpstr>Burden!Print_Titles</vt:lpstr>
      <vt:lpstr>'Wage Burden'!Print_Titles</vt:lpstr>
    </vt:vector>
  </TitlesOfParts>
  <Company>CMS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CMS</cp:lastModifiedBy>
  <cp:lastPrinted>2010-03-24T16:31:20Z</cp:lastPrinted>
  <dcterms:created xsi:type="dcterms:W3CDTF">2006-07-27T15:38:06Z</dcterms:created>
  <dcterms:modified xsi:type="dcterms:W3CDTF">2010-03-25T17:02:48Z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-708443170</vt:i4>
  </property>
  <property fmtid="{D5CDD505-2E9C-101B-9397-08002B2CF9AE}" pid="3" name="_NewReviewCycle">
    <vt:lpwstr/>
  </property>
  <property fmtid="{D5CDD505-2E9C-101B-9397-08002B2CF9AE}" pid="4" name="_EmailSubject">
    <vt:lpwstr>PRA package CMS 10141- Medicare Prescription Drug Benefit Program</vt:lpwstr>
  </property>
  <property fmtid="{D5CDD505-2E9C-101B-9397-08002B2CF9AE}" pid="5" name="_AuthorEmail">
    <vt:lpwstr>Amelia.Jones@cms.hhs.gov</vt:lpwstr>
  </property>
  <property fmtid="{D5CDD505-2E9C-101B-9397-08002B2CF9AE}" pid="6" name="_AuthorEmailDisplayName">
    <vt:lpwstr>Jones, Amelia M. (CMS/CPC)</vt:lpwstr>
  </property>
  <property fmtid="{D5CDD505-2E9C-101B-9397-08002B2CF9AE}" pid="7" name="_PreviousAdHocReviewCycleID">
    <vt:i4>1472984989</vt:i4>
  </property>
</Properties>
</file>